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7C5\"/>
    </mc:Choice>
  </mc:AlternateContent>
  <xr:revisionPtr revIDLastSave="0" documentId="8_{746D2580-A087-4C0E-8CDD-5EA3613F8E1A}" xr6:coauthVersionLast="40" xr6:coauthVersionMax="40" xr10:uidLastSave="{00000000-0000-0000-0000-000000000000}"/>
  <bookViews>
    <workbookView xWindow="330" yWindow="32760" windowWidth="10860" windowHeight="6660" xr2:uid="{00000000-000D-0000-FFFF-FFFF00000000}"/>
  </bookViews>
  <sheets>
    <sheet name="Data" sheetId="4" r:id="rId1"/>
    <sheet name="Summary" sheetId="1" r:id="rId2"/>
    <sheet name="Graph" sheetId="5" r:id="rId3"/>
    <sheet name="G ex L" sheetId="6" r:id="rId4"/>
    <sheet name="v CDG" sheetId="8" r:id="rId5"/>
    <sheet name="v fcyl" sheetId="7" r:id="rId6"/>
  </sheets>
  <definedNames>
    <definedName name="_xlnm.Print_Area" localSheetId="0">Data!$A$1:$U$118</definedName>
    <definedName name="Print_Area_MI" localSheetId="0">Data!$A$1:$U$118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9" i="4" l="1"/>
  <c r="W10" i="4"/>
  <c r="W11" i="4"/>
  <c r="W12" i="4"/>
  <c r="W13" i="4"/>
  <c r="W14" i="4"/>
  <c r="W15" i="4"/>
  <c r="W16" i="4"/>
  <c r="W17" i="4"/>
  <c r="W20" i="4"/>
  <c r="X20" i="4"/>
  <c r="M20" i="4"/>
  <c r="W21" i="4"/>
  <c r="W24" i="4"/>
  <c r="W25" i="4"/>
  <c r="W26" i="4"/>
  <c r="W27" i="4"/>
  <c r="W28" i="4"/>
  <c r="W29" i="4"/>
  <c r="W30" i="4"/>
  <c r="W31" i="4"/>
  <c r="W32" i="4"/>
  <c r="W33" i="4"/>
  <c r="W34" i="4"/>
  <c r="W35" i="4"/>
  <c r="W38" i="4"/>
  <c r="W39" i="4"/>
  <c r="W40" i="4"/>
  <c r="W41" i="4"/>
  <c r="W42" i="4"/>
  <c r="W43" i="4"/>
  <c r="W44" i="4"/>
  <c r="W45" i="4"/>
  <c r="W46" i="4"/>
  <c r="W47" i="4"/>
  <c r="W50" i="4"/>
  <c r="W51" i="4"/>
  <c r="W52" i="4"/>
  <c r="W53" i="4"/>
  <c r="W54" i="4"/>
  <c r="W57" i="4"/>
  <c r="W58" i="4"/>
  <c r="W59" i="4"/>
  <c r="W60" i="4"/>
  <c r="N60" i="4"/>
  <c r="S60" i="4"/>
  <c r="H60" i="1"/>
  <c r="W61" i="4"/>
  <c r="W64" i="4"/>
  <c r="X64" i="4"/>
  <c r="K64" i="4"/>
  <c r="Q64" i="4"/>
  <c r="F64" i="1"/>
  <c r="W65" i="4"/>
  <c r="W66" i="4"/>
  <c r="W67" i="4"/>
  <c r="W68" i="4"/>
  <c r="W69" i="4"/>
  <c r="W72" i="4"/>
  <c r="X72" i="4"/>
  <c r="K72" i="4"/>
  <c r="Q72" i="4"/>
  <c r="F72" i="1"/>
  <c r="W73" i="4"/>
  <c r="W74" i="4"/>
  <c r="W75" i="4"/>
  <c r="W78" i="4"/>
  <c r="W81" i="4"/>
  <c r="W82" i="4"/>
  <c r="W83" i="4"/>
  <c r="W84" i="4"/>
  <c r="W85" i="4"/>
  <c r="W86" i="4"/>
  <c r="W87" i="4"/>
  <c r="W88" i="4"/>
  <c r="X88" i="4"/>
  <c r="K88" i="4"/>
  <c r="Q88" i="4"/>
  <c r="F88" i="1"/>
  <c r="W89" i="4"/>
  <c r="W92" i="4"/>
  <c r="W93" i="4"/>
  <c r="W94" i="4"/>
  <c r="W95" i="4"/>
  <c r="W96" i="4"/>
  <c r="N96" i="4"/>
  <c r="S96" i="4"/>
  <c r="H96" i="1"/>
  <c r="W97" i="4"/>
  <c r="W98" i="4"/>
  <c r="W99" i="4"/>
  <c r="W100" i="4"/>
  <c r="W101" i="4"/>
  <c r="W102" i="4"/>
  <c r="W103" i="4"/>
  <c r="W104" i="4"/>
  <c r="W105" i="4"/>
  <c r="W106" i="4"/>
  <c r="W109" i="4"/>
  <c r="W110" i="4"/>
  <c r="W111" i="4"/>
  <c r="W112" i="4"/>
  <c r="W113" i="4"/>
  <c r="W114" i="4"/>
  <c r="W115" i="4"/>
  <c r="W116" i="4"/>
  <c r="W117" i="4"/>
  <c r="W120" i="4"/>
  <c r="N120" i="4"/>
  <c r="S120" i="4"/>
  <c r="H120" i="1"/>
  <c r="W121" i="4"/>
  <c r="W122" i="4"/>
  <c r="W123" i="4"/>
  <c r="W124" i="4"/>
  <c r="W125" i="4"/>
  <c r="W126" i="4"/>
  <c r="W127" i="4"/>
  <c r="W128" i="4"/>
  <c r="N128" i="4"/>
  <c r="S128" i="4"/>
  <c r="H128" i="1"/>
  <c r="W129" i="4"/>
  <c r="W130" i="4"/>
  <c r="W131" i="4"/>
  <c r="W132" i="4"/>
  <c r="X132" i="4"/>
  <c r="M132" i="4"/>
  <c r="R132" i="4"/>
  <c r="G132" i="1"/>
  <c r="W133" i="4"/>
  <c r="W134" i="4"/>
  <c r="W135" i="4"/>
  <c r="W136" i="4"/>
  <c r="N136" i="4"/>
  <c r="S136" i="4"/>
  <c r="H136" i="1"/>
  <c r="W137" i="4"/>
  <c r="W138" i="4"/>
  <c r="W139" i="4"/>
  <c r="W140" i="4"/>
  <c r="X140" i="4"/>
  <c r="M140" i="4"/>
  <c r="R140" i="4"/>
  <c r="G140" i="1"/>
  <c r="W141" i="4"/>
  <c r="W142" i="4"/>
  <c r="W143" i="4"/>
  <c r="W144" i="4"/>
  <c r="N144" i="4"/>
  <c r="S144" i="4"/>
  <c r="H144" i="1"/>
  <c r="W145" i="4"/>
  <c r="W146" i="4"/>
  <c r="W147" i="4"/>
  <c r="W148" i="4"/>
  <c r="W149" i="4"/>
  <c r="W150" i="4"/>
  <c r="W153" i="4"/>
  <c r="W154" i="4"/>
  <c r="W155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X172" i="4"/>
  <c r="M172" i="4"/>
  <c r="R172" i="4"/>
  <c r="G172" i="1"/>
  <c r="W173" i="4"/>
  <c r="W174" i="4"/>
  <c r="W175" i="4"/>
  <c r="W176" i="4"/>
  <c r="W177" i="4"/>
  <c r="W178" i="4"/>
  <c r="W179" i="4"/>
  <c r="W180" i="4"/>
  <c r="X180" i="4"/>
  <c r="M180" i="4"/>
  <c r="R180" i="4"/>
  <c r="G180" i="1"/>
  <c r="W181" i="4"/>
  <c r="W182" i="4"/>
  <c r="W183" i="4"/>
  <c r="W184" i="4"/>
  <c r="N184" i="4"/>
  <c r="S184" i="4"/>
  <c r="H184" i="1"/>
  <c r="W185" i="4"/>
  <c r="W186" i="4"/>
  <c r="W187" i="4"/>
  <c r="W188" i="4"/>
  <c r="N188" i="4"/>
  <c r="S188" i="4"/>
  <c r="H188" i="1"/>
  <c r="W191" i="4"/>
  <c r="W192" i="4"/>
  <c r="W193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11" i="4"/>
  <c r="W212" i="4"/>
  <c r="W213" i="4"/>
  <c r="W214" i="4"/>
  <c r="W215" i="4"/>
  <c r="W216" i="4"/>
  <c r="X216" i="4"/>
  <c r="K216" i="4"/>
  <c r="W217" i="4"/>
  <c r="W218" i="4"/>
  <c r="W219" i="4"/>
  <c r="W220" i="4"/>
  <c r="W221" i="4"/>
  <c r="W222" i="4"/>
  <c r="W223" i="4"/>
  <c r="W224" i="4"/>
  <c r="X224" i="4"/>
  <c r="M224" i="4"/>
  <c r="W225" i="4"/>
  <c r="W226" i="4"/>
  <c r="W227" i="4"/>
  <c r="W228" i="4"/>
  <c r="X228" i="4"/>
  <c r="M228" i="4"/>
  <c r="R228" i="4"/>
  <c r="G228" i="1"/>
  <c r="W229" i="4"/>
  <c r="W230" i="4"/>
  <c r="W231" i="4"/>
  <c r="W232" i="4"/>
  <c r="X232" i="4"/>
  <c r="K232" i="4"/>
  <c r="W233" i="4"/>
  <c r="W234" i="4"/>
  <c r="W235" i="4"/>
  <c r="W236" i="4"/>
  <c r="W239" i="4"/>
  <c r="W240" i="4"/>
  <c r="N240" i="4"/>
  <c r="S240" i="4"/>
  <c r="H240" i="1"/>
  <c r="W241" i="4"/>
  <c r="W242" i="4"/>
  <c r="W243" i="4"/>
  <c r="W244" i="4"/>
  <c r="W245" i="4"/>
  <c r="W246" i="4"/>
  <c r="W247" i="4"/>
  <c r="W248" i="4"/>
  <c r="W249" i="4"/>
  <c r="W250" i="4"/>
  <c r="W251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8" i="4"/>
  <c r="N268" i="4"/>
  <c r="S268" i="4"/>
  <c r="H270" i="1"/>
  <c r="W269" i="4"/>
  <c r="W270" i="4"/>
  <c r="W271" i="4"/>
  <c r="W272" i="4"/>
  <c r="W273" i="4"/>
  <c r="W274" i="4"/>
  <c r="W275" i="4"/>
  <c r="W276" i="4"/>
  <c r="W277" i="4"/>
  <c r="W278" i="4"/>
  <c r="W279" i="4"/>
  <c r="W282" i="4"/>
  <c r="W283" i="4"/>
  <c r="W284" i="4"/>
  <c r="X284" i="4"/>
  <c r="M284" i="4"/>
  <c r="W285" i="4"/>
  <c r="W286" i="4"/>
  <c r="W287" i="4"/>
  <c r="W288" i="4"/>
  <c r="W289" i="4"/>
  <c r="W290" i="4"/>
  <c r="W8" i="4"/>
  <c r="W7" i="4"/>
  <c r="G7" i="4"/>
  <c r="H7" i="4"/>
  <c r="X7" i="4"/>
  <c r="K7" i="4"/>
  <c r="Q7" i="4"/>
  <c r="F6" i="1"/>
  <c r="L7" i="4"/>
  <c r="G8" i="4"/>
  <c r="H8" i="4"/>
  <c r="L8" i="4"/>
  <c r="X8" i="4"/>
  <c r="G9" i="4"/>
  <c r="H9" i="4"/>
  <c r="L9" i="4"/>
  <c r="X9" i="4"/>
  <c r="G10" i="4"/>
  <c r="H10" i="4"/>
  <c r="L10" i="4"/>
  <c r="X10" i="4"/>
  <c r="M10" i="4"/>
  <c r="R10" i="4"/>
  <c r="G11" i="4"/>
  <c r="H11" i="4"/>
  <c r="L11" i="4"/>
  <c r="X11" i="4"/>
  <c r="G12" i="4"/>
  <c r="H12" i="4"/>
  <c r="L12" i="4"/>
  <c r="X12" i="4"/>
  <c r="G13" i="4"/>
  <c r="H13" i="4"/>
  <c r="L13" i="4"/>
  <c r="X13" i="4"/>
  <c r="G14" i="4"/>
  <c r="H14" i="4"/>
  <c r="L14" i="4"/>
  <c r="X14" i="4"/>
  <c r="M14" i="4"/>
  <c r="R14" i="4"/>
  <c r="G15" i="4"/>
  <c r="H15" i="4"/>
  <c r="L15" i="4"/>
  <c r="X15" i="4"/>
  <c r="G16" i="4"/>
  <c r="H16" i="4"/>
  <c r="L16" i="4"/>
  <c r="X16" i="4"/>
  <c r="G17" i="4"/>
  <c r="H17" i="4"/>
  <c r="L17" i="4"/>
  <c r="X17" i="4"/>
  <c r="G20" i="4"/>
  <c r="H20" i="4"/>
  <c r="L20" i="4"/>
  <c r="G21" i="4"/>
  <c r="H21" i="4"/>
  <c r="X21" i="4"/>
  <c r="K21" i="4"/>
  <c r="Q21" i="4"/>
  <c r="F21" i="1"/>
  <c r="L21" i="4"/>
  <c r="G24" i="4"/>
  <c r="H24" i="4"/>
  <c r="L24" i="4"/>
  <c r="X24" i="4"/>
  <c r="G25" i="4"/>
  <c r="H25" i="4"/>
  <c r="L25" i="4"/>
  <c r="X25" i="4"/>
  <c r="G26" i="4"/>
  <c r="H26" i="4"/>
  <c r="L26" i="4"/>
  <c r="X26" i="4"/>
  <c r="M26" i="4"/>
  <c r="G27" i="4"/>
  <c r="H27" i="4"/>
  <c r="X27" i="4"/>
  <c r="K27" i="4"/>
  <c r="Q27" i="4"/>
  <c r="L27" i="4"/>
  <c r="G28" i="4"/>
  <c r="H28" i="4"/>
  <c r="L28" i="4"/>
  <c r="X28" i="4"/>
  <c r="G29" i="4"/>
  <c r="H29" i="4"/>
  <c r="X29" i="4"/>
  <c r="K29" i="4"/>
  <c r="Q29" i="4"/>
  <c r="L29" i="4"/>
  <c r="M29" i="4"/>
  <c r="R29" i="4"/>
  <c r="G29" i="1"/>
  <c r="Y29" i="4"/>
  <c r="Z29" i="4"/>
  <c r="G30" i="4"/>
  <c r="H30" i="4"/>
  <c r="L30" i="4"/>
  <c r="X30" i="4"/>
  <c r="G31" i="4"/>
  <c r="H31" i="4"/>
  <c r="X31" i="4"/>
  <c r="K31" i="4"/>
  <c r="Q31" i="4"/>
  <c r="L31" i="4"/>
  <c r="G32" i="4"/>
  <c r="H32" i="4"/>
  <c r="L32" i="4"/>
  <c r="X32" i="4"/>
  <c r="G33" i="4"/>
  <c r="H33" i="4"/>
  <c r="L33" i="4"/>
  <c r="X33" i="4"/>
  <c r="G34" i="4"/>
  <c r="H34" i="4"/>
  <c r="L34" i="4"/>
  <c r="X34" i="4"/>
  <c r="G35" i="4"/>
  <c r="H35" i="4"/>
  <c r="L35" i="4"/>
  <c r="X35" i="4"/>
  <c r="G38" i="4"/>
  <c r="H38" i="4"/>
  <c r="L38" i="4"/>
  <c r="X38" i="4"/>
  <c r="M38" i="4"/>
  <c r="G39" i="4"/>
  <c r="H39" i="4"/>
  <c r="L39" i="4"/>
  <c r="X39" i="4"/>
  <c r="M39" i="4"/>
  <c r="Y39" i="4"/>
  <c r="Z39" i="4"/>
  <c r="G40" i="4"/>
  <c r="H40" i="4"/>
  <c r="L40" i="4"/>
  <c r="X40" i="4"/>
  <c r="G41" i="4"/>
  <c r="H41" i="4"/>
  <c r="L41" i="4"/>
  <c r="X41" i="4"/>
  <c r="G42" i="4"/>
  <c r="H42" i="4"/>
  <c r="L42" i="4"/>
  <c r="X42" i="4"/>
  <c r="M42" i="4"/>
  <c r="R42" i="4"/>
  <c r="Y42" i="4"/>
  <c r="AC42" i="4"/>
  <c r="G43" i="4"/>
  <c r="H43" i="4"/>
  <c r="L43" i="4"/>
  <c r="X43" i="4"/>
  <c r="G44" i="4"/>
  <c r="H44" i="4"/>
  <c r="L44" i="4"/>
  <c r="X44" i="4"/>
  <c r="G45" i="4"/>
  <c r="H45" i="4"/>
  <c r="X45" i="4"/>
  <c r="M45" i="4"/>
  <c r="V45" i="4"/>
  <c r="K45" i="4"/>
  <c r="Q45" i="4"/>
  <c r="L45" i="4"/>
  <c r="G46" i="4"/>
  <c r="H46" i="4"/>
  <c r="L46" i="4"/>
  <c r="X46" i="4"/>
  <c r="G47" i="4"/>
  <c r="H47" i="4"/>
  <c r="L47" i="4"/>
  <c r="X47" i="4"/>
  <c r="G50" i="4"/>
  <c r="H50" i="4"/>
  <c r="N50" i="4"/>
  <c r="S50" i="4"/>
  <c r="H50" i="1"/>
  <c r="L50" i="4"/>
  <c r="X50" i="4"/>
  <c r="G51" i="4"/>
  <c r="H51" i="4"/>
  <c r="L51" i="4"/>
  <c r="N51" i="4"/>
  <c r="S51" i="4"/>
  <c r="X51" i="4"/>
  <c r="K51" i="4"/>
  <c r="Q51" i="4"/>
  <c r="G52" i="4"/>
  <c r="H52" i="4"/>
  <c r="L52" i="4"/>
  <c r="X52" i="4"/>
  <c r="G53" i="4"/>
  <c r="H53" i="4"/>
  <c r="L53" i="4"/>
  <c r="X53" i="4"/>
  <c r="G54" i="4"/>
  <c r="H54" i="4"/>
  <c r="L54" i="4"/>
  <c r="X54" i="4"/>
  <c r="G57" i="4"/>
  <c r="H57" i="4"/>
  <c r="X57" i="4"/>
  <c r="K57" i="4"/>
  <c r="Q57" i="4"/>
  <c r="L57" i="4"/>
  <c r="N57" i="4"/>
  <c r="S57" i="4"/>
  <c r="G58" i="4"/>
  <c r="H58" i="4"/>
  <c r="L58" i="4"/>
  <c r="X58" i="4"/>
  <c r="G59" i="4"/>
  <c r="H59" i="4"/>
  <c r="L59" i="4"/>
  <c r="X59" i="4"/>
  <c r="G60" i="4"/>
  <c r="H60" i="4"/>
  <c r="L60" i="4"/>
  <c r="X60" i="4"/>
  <c r="G61" i="4"/>
  <c r="H61" i="4"/>
  <c r="X61" i="4"/>
  <c r="K61" i="4"/>
  <c r="Q61" i="4"/>
  <c r="L61" i="4"/>
  <c r="N61" i="4"/>
  <c r="S61" i="4"/>
  <c r="H61" i="1"/>
  <c r="M61" i="4"/>
  <c r="AB62" i="4"/>
  <c r="AB63" i="4"/>
  <c r="G64" i="4"/>
  <c r="H64" i="4"/>
  <c r="L64" i="4"/>
  <c r="G65" i="4"/>
  <c r="H65" i="4"/>
  <c r="L65" i="4"/>
  <c r="X65" i="4"/>
  <c r="G66" i="4"/>
  <c r="H66" i="4"/>
  <c r="X66" i="4"/>
  <c r="K66" i="4"/>
  <c r="Q66" i="4"/>
  <c r="F66" i="1"/>
  <c r="L66" i="4"/>
  <c r="N66" i="4"/>
  <c r="S66" i="4"/>
  <c r="M66" i="4"/>
  <c r="G67" i="4"/>
  <c r="H67" i="4"/>
  <c r="L67" i="4"/>
  <c r="X67" i="4"/>
  <c r="K67" i="4"/>
  <c r="Q67" i="4"/>
  <c r="G68" i="4"/>
  <c r="H68" i="4"/>
  <c r="L68" i="4"/>
  <c r="X68" i="4"/>
  <c r="G69" i="4"/>
  <c r="H69" i="4"/>
  <c r="L69" i="4"/>
  <c r="X69" i="4"/>
  <c r="K69" i="4"/>
  <c r="Q69" i="4"/>
  <c r="AB70" i="4"/>
  <c r="AB71" i="4"/>
  <c r="G72" i="4"/>
  <c r="H72" i="4"/>
  <c r="L72" i="4"/>
  <c r="G73" i="4"/>
  <c r="H73" i="4"/>
  <c r="L73" i="4"/>
  <c r="X73" i="4"/>
  <c r="G74" i="4"/>
  <c r="H74" i="4"/>
  <c r="L74" i="4"/>
  <c r="X74" i="4"/>
  <c r="K74" i="4"/>
  <c r="Q74" i="4"/>
  <c r="G75" i="4"/>
  <c r="H75" i="4"/>
  <c r="L75" i="4"/>
  <c r="X75" i="4"/>
  <c r="AB76" i="4"/>
  <c r="AB77" i="4"/>
  <c r="G78" i="4"/>
  <c r="H78" i="4"/>
  <c r="L78" i="4"/>
  <c r="X78" i="4"/>
  <c r="AB79" i="4"/>
  <c r="AB80" i="4"/>
  <c r="G81" i="4"/>
  <c r="H81" i="4"/>
  <c r="L81" i="4"/>
  <c r="X81" i="4"/>
  <c r="M81" i="4"/>
  <c r="R81" i="4"/>
  <c r="Y81" i="4"/>
  <c r="AC81" i="4"/>
  <c r="G82" i="4"/>
  <c r="H82" i="4"/>
  <c r="L82" i="4"/>
  <c r="X82" i="4"/>
  <c r="G83" i="4"/>
  <c r="H83" i="4"/>
  <c r="L83" i="4"/>
  <c r="X83" i="4"/>
  <c r="G84" i="4"/>
  <c r="H84" i="4"/>
  <c r="X84" i="4"/>
  <c r="M84" i="4"/>
  <c r="Y84" i="4"/>
  <c r="L84" i="4"/>
  <c r="G85" i="4"/>
  <c r="H85" i="4"/>
  <c r="L85" i="4"/>
  <c r="X85" i="4"/>
  <c r="M85" i="4"/>
  <c r="R85" i="4"/>
  <c r="Y85" i="4"/>
  <c r="AC85" i="4"/>
  <c r="G86" i="4"/>
  <c r="H86" i="4"/>
  <c r="L86" i="4"/>
  <c r="X86" i="4"/>
  <c r="G87" i="4"/>
  <c r="H87" i="4"/>
  <c r="L87" i="4"/>
  <c r="X87" i="4"/>
  <c r="G88" i="4"/>
  <c r="H88" i="4"/>
  <c r="L88" i="4"/>
  <c r="G89" i="4"/>
  <c r="H89" i="4"/>
  <c r="X89" i="4"/>
  <c r="M89" i="4"/>
  <c r="L89" i="4"/>
  <c r="AB90" i="4"/>
  <c r="AB91" i="4"/>
  <c r="G92" i="4"/>
  <c r="H92" i="4"/>
  <c r="L92" i="4"/>
  <c r="X92" i="4"/>
  <c r="G93" i="4"/>
  <c r="H93" i="4"/>
  <c r="L93" i="4"/>
  <c r="X93" i="4"/>
  <c r="G94" i="4"/>
  <c r="H94" i="4"/>
  <c r="L94" i="4"/>
  <c r="X94" i="4"/>
  <c r="G95" i="4"/>
  <c r="H95" i="4"/>
  <c r="L95" i="4"/>
  <c r="X95" i="4"/>
  <c r="G96" i="4"/>
  <c r="H96" i="4"/>
  <c r="L96" i="4"/>
  <c r="X96" i="4"/>
  <c r="G97" i="4"/>
  <c r="H97" i="4"/>
  <c r="X97" i="4"/>
  <c r="M97" i="4"/>
  <c r="K97" i="4"/>
  <c r="Q97" i="4"/>
  <c r="L97" i="4"/>
  <c r="G98" i="4"/>
  <c r="H98" i="4"/>
  <c r="L98" i="4"/>
  <c r="X98" i="4"/>
  <c r="G99" i="4"/>
  <c r="H99" i="4"/>
  <c r="N99" i="4"/>
  <c r="S99" i="4"/>
  <c r="L99" i="4"/>
  <c r="X99" i="4"/>
  <c r="G100" i="4"/>
  <c r="H100" i="4"/>
  <c r="L100" i="4"/>
  <c r="X100" i="4"/>
  <c r="G101" i="4"/>
  <c r="H101" i="4"/>
  <c r="L101" i="4"/>
  <c r="N101" i="4"/>
  <c r="S101" i="4"/>
  <c r="X101" i="4"/>
  <c r="G102" i="4"/>
  <c r="H102" i="4"/>
  <c r="L102" i="4"/>
  <c r="X102" i="4"/>
  <c r="G103" i="4"/>
  <c r="H103" i="4"/>
  <c r="L103" i="4"/>
  <c r="X103" i="4"/>
  <c r="G104" i="4"/>
  <c r="H104" i="4"/>
  <c r="L104" i="4"/>
  <c r="X104" i="4"/>
  <c r="M104" i="4"/>
  <c r="Y104" i="4"/>
  <c r="I104" i="4"/>
  <c r="G105" i="4"/>
  <c r="H105" i="4"/>
  <c r="L105" i="4"/>
  <c r="X105" i="4"/>
  <c r="G106" i="4"/>
  <c r="H106" i="4"/>
  <c r="L106" i="4"/>
  <c r="X106" i="4"/>
  <c r="AB107" i="4"/>
  <c r="AB108" i="4"/>
  <c r="G109" i="4"/>
  <c r="H109" i="4"/>
  <c r="L109" i="4"/>
  <c r="X109" i="4"/>
  <c r="G110" i="4"/>
  <c r="H110" i="4"/>
  <c r="L110" i="4"/>
  <c r="X110" i="4"/>
  <c r="G111" i="4"/>
  <c r="H111" i="4"/>
  <c r="L111" i="4"/>
  <c r="N111" i="4"/>
  <c r="S111" i="4"/>
  <c r="X111" i="4"/>
  <c r="G112" i="4"/>
  <c r="H112" i="4"/>
  <c r="L112" i="4"/>
  <c r="X112" i="4"/>
  <c r="G113" i="4"/>
  <c r="H113" i="4"/>
  <c r="L113" i="4"/>
  <c r="X113" i="4"/>
  <c r="G114" i="4"/>
  <c r="H114" i="4"/>
  <c r="L114" i="4"/>
  <c r="X114" i="4"/>
  <c r="G115" i="4"/>
  <c r="H115" i="4"/>
  <c r="N115" i="4"/>
  <c r="S115" i="4"/>
  <c r="L115" i="4"/>
  <c r="X115" i="4"/>
  <c r="G116" i="4"/>
  <c r="H116" i="4"/>
  <c r="L116" i="4"/>
  <c r="X116" i="4"/>
  <c r="G117" i="4"/>
  <c r="H117" i="4"/>
  <c r="L117" i="4"/>
  <c r="N117" i="4"/>
  <c r="S117" i="4"/>
  <c r="X117" i="4"/>
  <c r="AB118" i="4"/>
  <c r="AB119" i="4"/>
  <c r="G120" i="4"/>
  <c r="H120" i="4"/>
  <c r="L120" i="4"/>
  <c r="X120" i="4"/>
  <c r="G121" i="4"/>
  <c r="H121" i="4"/>
  <c r="L121" i="4"/>
  <c r="X121" i="4"/>
  <c r="G122" i="4"/>
  <c r="H122" i="4"/>
  <c r="L122" i="4"/>
  <c r="X122" i="4"/>
  <c r="G123" i="4"/>
  <c r="H123" i="4"/>
  <c r="L123" i="4"/>
  <c r="X123" i="4"/>
  <c r="G124" i="4"/>
  <c r="H124" i="4"/>
  <c r="N124" i="4"/>
  <c r="S124" i="4"/>
  <c r="L124" i="4"/>
  <c r="X124" i="4"/>
  <c r="G125" i="4"/>
  <c r="H125" i="4"/>
  <c r="L125" i="4"/>
  <c r="X125" i="4"/>
  <c r="G126" i="4"/>
  <c r="H126" i="4"/>
  <c r="X126" i="4"/>
  <c r="K126" i="4"/>
  <c r="L126" i="4"/>
  <c r="M126" i="4"/>
  <c r="V126" i="4"/>
  <c r="N126" i="4"/>
  <c r="S126" i="4"/>
  <c r="Q126" i="4"/>
  <c r="R126" i="4"/>
  <c r="Y126" i="4"/>
  <c r="Z126" i="4"/>
  <c r="G127" i="4"/>
  <c r="H127" i="4"/>
  <c r="L127" i="4"/>
  <c r="X127" i="4"/>
  <c r="G128" i="4"/>
  <c r="H128" i="4"/>
  <c r="L128" i="4"/>
  <c r="X128" i="4"/>
  <c r="G129" i="4"/>
  <c r="H129" i="4"/>
  <c r="L129" i="4"/>
  <c r="X129" i="4"/>
  <c r="G130" i="4"/>
  <c r="H130" i="4"/>
  <c r="X130" i="4"/>
  <c r="K130" i="4"/>
  <c r="Q130" i="4"/>
  <c r="L130" i="4"/>
  <c r="N130" i="4"/>
  <c r="S130" i="4"/>
  <c r="G131" i="4"/>
  <c r="H131" i="4"/>
  <c r="L131" i="4"/>
  <c r="X131" i="4"/>
  <c r="K131" i="4"/>
  <c r="G132" i="4"/>
  <c r="H132" i="4"/>
  <c r="L132" i="4"/>
  <c r="N132" i="4"/>
  <c r="S132" i="4"/>
  <c r="H132" i="1"/>
  <c r="G133" i="4"/>
  <c r="H133" i="4"/>
  <c r="X133" i="4"/>
  <c r="K133" i="4"/>
  <c r="L133" i="4"/>
  <c r="G134" i="4"/>
  <c r="H134" i="4"/>
  <c r="X134" i="4"/>
  <c r="K134" i="4"/>
  <c r="L134" i="4"/>
  <c r="M134" i="4"/>
  <c r="V134" i="4"/>
  <c r="N134" i="4"/>
  <c r="S134" i="4"/>
  <c r="H134" i="1"/>
  <c r="Q134" i="4"/>
  <c r="R134" i="4"/>
  <c r="Y134" i="4"/>
  <c r="Z134" i="4"/>
  <c r="G135" i="4"/>
  <c r="H135" i="4"/>
  <c r="L135" i="4"/>
  <c r="X135" i="4"/>
  <c r="G136" i="4"/>
  <c r="H136" i="4"/>
  <c r="L136" i="4"/>
  <c r="X136" i="4"/>
  <c r="G137" i="4"/>
  <c r="H137" i="4"/>
  <c r="L137" i="4"/>
  <c r="X137" i="4"/>
  <c r="G138" i="4"/>
  <c r="H138" i="4"/>
  <c r="X138" i="4"/>
  <c r="K138" i="4"/>
  <c r="Q138" i="4"/>
  <c r="L138" i="4"/>
  <c r="N138" i="4"/>
  <c r="S138" i="4"/>
  <c r="H138" i="1"/>
  <c r="G139" i="4"/>
  <c r="H139" i="4"/>
  <c r="L139" i="4"/>
  <c r="X139" i="4"/>
  <c r="K139" i="4"/>
  <c r="G140" i="4"/>
  <c r="H140" i="4"/>
  <c r="L140" i="4"/>
  <c r="G141" i="4"/>
  <c r="H141" i="4"/>
  <c r="L141" i="4"/>
  <c r="X141" i="4"/>
  <c r="M141" i="4"/>
  <c r="V141" i="4"/>
  <c r="G142" i="4"/>
  <c r="H142" i="4"/>
  <c r="L142" i="4"/>
  <c r="X142" i="4"/>
  <c r="G143" i="4"/>
  <c r="H143" i="4"/>
  <c r="X143" i="4"/>
  <c r="K143" i="4"/>
  <c r="L143" i="4"/>
  <c r="M143" i="4"/>
  <c r="V143" i="4"/>
  <c r="R143" i="4"/>
  <c r="G144" i="4"/>
  <c r="H144" i="4"/>
  <c r="X144" i="4"/>
  <c r="K144" i="4"/>
  <c r="Q144" i="4"/>
  <c r="F144" i="1"/>
  <c r="L144" i="4"/>
  <c r="G145" i="4"/>
  <c r="H145" i="4"/>
  <c r="L145" i="4"/>
  <c r="X145" i="4"/>
  <c r="G146" i="4"/>
  <c r="H146" i="4"/>
  <c r="L146" i="4"/>
  <c r="N146" i="4"/>
  <c r="S146" i="4"/>
  <c r="X146" i="4"/>
  <c r="G147" i="4"/>
  <c r="H147" i="4"/>
  <c r="L147" i="4"/>
  <c r="N147" i="4"/>
  <c r="S147" i="4"/>
  <c r="X147" i="4"/>
  <c r="G148" i="4"/>
  <c r="H148" i="4"/>
  <c r="L148" i="4"/>
  <c r="X148" i="4"/>
  <c r="G149" i="4"/>
  <c r="H149" i="4"/>
  <c r="L149" i="4"/>
  <c r="X149" i="4"/>
  <c r="G150" i="4"/>
  <c r="H150" i="4"/>
  <c r="L150" i="4"/>
  <c r="X150" i="4"/>
  <c r="AB151" i="4"/>
  <c r="AB152" i="4"/>
  <c r="G153" i="4"/>
  <c r="H153" i="4"/>
  <c r="L153" i="4"/>
  <c r="X153" i="4"/>
  <c r="M153" i="4"/>
  <c r="G154" i="4"/>
  <c r="H154" i="4"/>
  <c r="L154" i="4"/>
  <c r="X154" i="4"/>
  <c r="G155" i="4"/>
  <c r="H155" i="4"/>
  <c r="L155" i="4"/>
  <c r="X155" i="4"/>
  <c r="AB156" i="4"/>
  <c r="AB157" i="4"/>
  <c r="G158" i="4"/>
  <c r="H158" i="4"/>
  <c r="X158" i="4"/>
  <c r="M158" i="4"/>
  <c r="R158" i="4"/>
  <c r="L158" i="4"/>
  <c r="G159" i="4"/>
  <c r="H159" i="4"/>
  <c r="L159" i="4"/>
  <c r="X159" i="4"/>
  <c r="M159" i="4"/>
  <c r="R159" i="4"/>
  <c r="G160" i="4"/>
  <c r="H160" i="4"/>
  <c r="L160" i="4"/>
  <c r="X160" i="4"/>
  <c r="G161" i="4"/>
  <c r="H161" i="4"/>
  <c r="L161" i="4"/>
  <c r="X161" i="4"/>
  <c r="G162" i="4"/>
  <c r="H162" i="4"/>
  <c r="L162" i="4"/>
  <c r="X162" i="4"/>
  <c r="G163" i="4"/>
  <c r="H163" i="4"/>
  <c r="L163" i="4"/>
  <c r="X163" i="4"/>
  <c r="G164" i="4"/>
  <c r="H164" i="4"/>
  <c r="L164" i="4"/>
  <c r="X164" i="4"/>
  <c r="M164" i="4"/>
  <c r="R164" i="4"/>
  <c r="G164" i="1"/>
  <c r="G165" i="4"/>
  <c r="H165" i="4"/>
  <c r="X165" i="4"/>
  <c r="K165" i="4"/>
  <c r="L165" i="4"/>
  <c r="M165" i="4"/>
  <c r="V165" i="4"/>
  <c r="G166" i="4"/>
  <c r="H166" i="4"/>
  <c r="X166" i="4"/>
  <c r="M166" i="4"/>
  <c r="R166" i="4"/>
  <c r="L166" i="4"/>
  <c r="G167" i="4"/>
  <c r="H167" i="4"/>
  <c r="L167" i="4"/>
  <c r="X167" i="4"/>
  <c r="M167" i="4"/>
  <c r="R167" i="4"/>
  <c r="G168" i="4"/>
  <c r="H168" i="4"/>
  <c r="L168" i="4"/>
  <c r="X168" i="4"/>
  <c r="G169" i="4"/>
  <c r="H169" i="4"/>
  <c r="L169" i="4"/>
  <c r="X169" i="4"/>
  <c r="G170" i="4"/>
  <c r="H170" i="4"/>
  <c r="L170" i="4"/>
  <c r="X170" i="4"/>
  <c r="G171" i="4"/>
  <c r="H171" i="4"/>
  <c r="L171" i="4"/>
  <c r="X171" i="4"/>
  <c r="G172" i="4"/>
  <c r="H172" i="4"/>
  <c r="L172" i="4"/>
  <c r="G173" i="4"/>
  <c r="H173" i="4"/>
  <c r="X173" i="4"/>
  <c r="K173" i="4"/>
  <c r="L173" i="4"/>
  <c r="M173" i="4"/>
  <c r="R173" i="4"/>
  <c r="V173" i="4"/>
  <c r="G174" i="4"/>
  <c r="H174" i="4"/>
  <c r="X174" i="4"/>
  <c r="M174" i="4"/>
  <c r="R174" i="4"/>
  <c r="G174" i="1"/>
  <c r="L174" i="4"/>
  <c r="G175" i="4"/>
  <c r="H175" i="4"/>
  <c r="L175" i="4"/>
  <c r="X175" i="4"/>
  <c r="M175" i="4"/>
  <c r="R175" i="4"/>
  <c r="G176" i="4"/>
  <c r="H176" i="4"/>
  <c r="L176" i="4"/>
  <c r="X176" i="4"/>
  <c r="G177" i="4"/>
  <c r="H177" i="4"/>
  <c r="L177" i="4"/>
  <c r="X177" i="4"/>
  <c r="G178" i="4"/>
  <c r="H178" i="4"/>
  <c r="L178" i="4"/>
  <c r="X178" i="4"/>
  <c r="G179" i="4"/>
  <c r="H179" i="4"/>
  <c r="L179" i="4"/>
  <c r="X179" i="4"/>
  <c r="G180" i="4"/>
  <c r="H180" i="4"/>
  <c r="L180" i="4"/>
  <c r="G181" i="4"/>
  <c r="H181" i="4"/>
  <c r="L181" i="4"/>
  <c r="X181" i="4"/>
  <c r="K181" i="4"/>
  <c r="G182" i="4"/>
  <c r="H182" i="4"/>
  <c r="L182" i="4"/>
  <c r="X182" i="4"/>
  <c r="G183" i="4"/>
  <c r="H183" i="4"/>
  <c r="L183" i="4"/>
  <c r="X183" i="4"/>
  <c r="M183" i="4"/>
  <c r="R183" i="4"/>
  <c r="G183" i="1"/>
  <c r="G184" i="4"/>
  <c r="H184" i="4"/>
  <c r="L184" i="4"/>
  <c r="X184" i="4"/>
  <c r="G185" i="4"/>
  <c r="H185" i="4"/>
  <c r="L185" i="4"/>
  <c r="X185" i="4"/>
  <c r="G186" i="4"/>
  <c r="H186" i="4"/>
  <c r="X186" i="4"/>
  <c r="M186" i="4"/>
  <c r="R186" i="4"/>
  <c r="L186" i="4"/>
  <c r="G187" i="4"/>
  <c r="H187" i="4"/>
  <c r="L187" i="4"/>
  <c r="X187" i="4"/>
  <c r="G188" i="4"/>
  <c r="H188" i="4"/>
  <c r="L188" i="4"/>
  <c r="X188" i="4"/>
  <c r="AB189" i="4"/>
  <c r="AB190" i="4"/>
  <c r="G191" i="4"/>
  <c r="H191" i="4"/>
  <c r="L191" i="4"/>
  <c r="X191" i="4"/>
  <c r="G192" i="4"/>
  <c r="H192" i="4"/>
  <c r="L192" i="4"/>
  <c r="X192" i="4"/>
  <c r="G193" i="4"/>
  <c r="H193" i="4"/>
  <c r="X193" i="4"/>
  <c r="K193" i="4"/>
  <c r="L193" i="4"/>
  <c r="N193" i="4"/>
  <c r="S193" i="4"/>
  <c r="Q193" i="4"/>
  <c r="F193" i="1"/>
  <c r="Y193" i="4"/>
  <c r="AB194" i="4"/>
  <c r="AB195" i="4"/>
  <c r="G196" i="4"/>
  <c r="H196" i="4"/>
  <c r="L196" i="4"/>
  <c r="X196" i="4"/>
  <c r="G197" i="4"/>
  <c r="H197" i="4"/>
  <c r="L197" i="4"/>
  <c r="X197" i="4"/>
  <c r="G198" i="4"/>
  <c r="H198" i="4"/>
  <c r="N198" i="4"/>
  <c r="S198" i="4"/>
  <c r="L198" i="4"/>
  <c r="X198" i="4"/>
  <c r="G199" i="4"/>
  <c r="H199" i="4"/>
  <c r="X199" i="4"/>
  <c r="K199" i="4"/>
  <c r="L199" i="4"/>
  <c r="N199" i="4"/>
  <c r="S199" i="4"/>
  <c r="G200" i="4"/>
  <c r="H200" i="4"/>
  <c r="L200" i="4"/>
  <c r="X200" i="4"/>
  <c r="G201" i="4"/>
  <c r="H201" i="4"/>
  <c r="L201" i="4"/>
  <c r="X201" i="4"/>
  <c r="G202" i="4"/>
  <c r="H202" i="4"/>
  <c r="L202" i="4"/>
  <c r="X202" i="4"/>
  <c r="G203" i="4"/>
  <c r="H203" i="4"/>
  <c r="X203" i="4"/>
  <c r="K203" i="4"/>
  <c r="L203" i="4"/>
  <c r="N203" i="4"/>
  <c r="S203" i="4"/>
  <c r="G204" i="4"/>
  <c r="H204" i="4"/>
  <c r="L204" i="4"/>
  <c r="X204" i="4"/>
  <c r="G205" i="4"/>
  <c r="H205" i="4"/>
  <c r="L205" i="4"/>
  <c r="X205" i="4"/>
  <c r="G206" i="4"/>
  <c r="H206" i="4"/>
  <c r="L206" i="4"/>
  <c r="N206" i="4"/>
  <c r="S206" i="4"/>
  <c r="X206" i="4"/>
  <c r="G207" i="4"/>
  <c r="H207" i="4"/>
  <c r="L207" i="4"/>
  <c r="N207" i="4"/>
  <c r="S207" i="4"/>
  <c r="X207" i="4"/>
  <c r="G208" i="4"/>
  <c r="H208" i="4"/>
  <c r="L208" i="4"/>
  <c r="X208" i="4"/>
  <c r="AB209" i="4"/>
  <c r="AB210" i="4"/>
  <c r="G211" i="4"/>
  <c r="H211" i="4"/>
  <c r="L211" i="4"/>
  <c r="N211" i="4"/>
  <c r="S211" i="4"/>
  <c r="X211" i="4"/>
  <c r="G212" i="4"/>
  <c r="H212" i="4"/>
  <c r="L212" i="4"/>
  <c r="X212" i="4"/>
  <c r="G213" i="4"/>
  <c r="H213" i="4"/>
  <c r="L213" i="4"/>
  <c r="N213" i="4"/>
  <c r="S213" i="4"/>
  <c r="X213" i="4"/>
  <c r="G214" i="4"/>
  <c r="H214" i="4"/>
  <c r="X214" i="4"/>
  <c r="K214" i="4"/>
  <c r="L214" i="4"/>
  <c r="M214" i="4"/>
  <c r="V214" i="4"/>
  <c r="R214" i="4"/>
  <c r="G215" i="4"/>
  <c r="H215" i="4"/>
  <c r="L215" i="4"/>
  <c r="X215" i="4"/>
  <c r="G216" i="4"/>
  <c r="H216" i="4"/>
  <c r="L216" i="4"/>
  <c r="M216" i="4"/>
  <c r="R216" i="4"/>
  <c r="G217" i="4"/>
  <c r="H217" i="4"/>
  <c r="X217" i="4"/>
  <c r="K217" i="4"/>
  <c r="Q217" i="4"/>
  <c r="L217" i="4"/>
  <c r="N217" i="4"/>
  <c r="S217" i="4"/>
  <c r="Y217" i="4"/>
  <c r="AA217" i="4"/>
  <c r="G218" i="4"/>
  <c r="H218" i="4"/>
  <c r="L218" i="4"/>
  <c r="X218" i="4"/>
  <c r="G219" i="4"/>
  <c r="H219" i="4"/>
  <c r="L219" i="4"/>
  <c r="X219" i="4"/>
  <c r="G220" i="4"/>
  <c r="H220" i="4"/>
  <c r="L220" i="4"/>
  <c r="X220" i="4"/>
  <c r="M220" i="4"/>
  <c r="R220" i="4"/>
  <c r="G220" i="1"/>
  <c r="G221" i="4"/>
  <c r="H221" i="4"/>
  <c r="L221" i="4"/>
  <c r="X221" i="4"/>
  <c r="G222" i="4"/>
  <c r="H222" i="4"/>
  <c r="X222" i="4"/>
  <c r="K222" i="4"/>
  <c r="L222" i="4"/>
  <c r="M222" i="4"/>
  <c r="V222" i="4"/>
  <c r="R222" i="4"/>
  <c r="G223" i="4"/>
  <c r="H223" i="4"/>
  <c r="L223" i="4"/>
  <c r="X223" i="4"/>
  <c r="G224" i="4"/>
  <c r="H224" i="4"/>
  <c r="L224" i="4"/>
  <c r="G225" i="4"/>
  <c r="H225" i="4"/>
  <c r="X225" i="4"/>
  <c r="K225" i="4"/>
  <c r="Q225" i="4"/>
  <c r="L225" i="4"/>
  <c r="N225" i="4"/>
  <c r="S225" i="4"/>
  <c r="Y225" i="4"/>
  <c r="AA225" i="4"/>
  <c r="G226" i="4"/>
  <c r="H226" i="4"/>
  <c r="L226" i="4"/>
  <c r="X226" i="4"/>
  <c r="G227" i="4"/>
  <c r="H227" i="4"/>
  <c r="L227" i="4"/>
  <c r="X227" i="4"/>
  <c r="G228" i="4"/>
  <c r="H228" i="4"/>
  <c r="L228" i="4"/>
  <c r="G229" i="4"/>
  <c r="H229" i="4"/>
  <c r="L229" i="4"/>
  <c r="X229" i="4"/>
  <c r="G230" i="4"/>
  <c r="H230" i="4"/>
  <c r="X230" i="4"/>
  <c r="K230" i="4"/>
  <c r="L230" i="4"/>
  <c r="M230" i="4"/>
  <c r="V230" i="4"/>
  <c r="R230" i="4"/>
  <c r="G231" i="4"/>
  <c r="H231" i="4"/>
  <c r="L231" i="4"/>
  <c r="X231" i="4"/>
  <c r="G232" i="4"/>
  <c r="H232" i="4"/>
  <c r="L232" i="4"/>
  <c r="M232" i="4"/>
  <c r="R232" i="4"/>
  <c r="G232" i="1"/>
  <c r="G233" i="4"/>
  <c r="H233" i="4"/>
  <c r="X233" i="4"/>
  <c r="K233" i="4"/>
  <c r="Q233" i="4"/>
  <c r="L233" i="4"/>
  <c r="N233" i="4"/>
  <c r="S233" i="4"/>
  <c r="Y233" i="4"/>
  <c r="AA233" i="4"/>
  <c r="G234" i="4"/>
  <c r="H234" i="4"/>
  <c r="N234" i="4"/>
  <c r="S234" i="4"/>
  <c r="H234" i="1"/>
  <c r="L234" i="4"/>
  <c r="X234" i="4"/>
  <c r="G235" i="4"/>
  <c r="H235" i="4"/>
  <c r="L235" i="4"/>
  <c r="X235" i="4"/>
  <c r="M235" i="4"/>
  <c r="R235" i="4"/>
  <c r="G235" i="1"/>
  <c r="G236" i="4"/>
  <c r="H236" i="4"/>
  <c r="L236" i="4"/>
  <c r="X236" i="4"/>
  <c r="AB237" i="4"/>
  <c r="AB238" i="4"/>
  <c r="G239" i="4"/>
  <c r="H239" i="4"/>
  <c r="X239" i="4"/>
  <c r="K239" i="4"/>
  <c r="L239" i="4"/>
  <c r="M239" i="4"/>
  <c r="V239" i="4"/>
  <c r="R239" i="4"/>
  <c r="G240" i="4"/>
  <c r="H240" i="4"/>
  <c r="L240" i="4"/>
  <c r="X240" i="4"/>
  <c r="G241" i="4"/>
  <c r="H241" i="4"/>
  <c r="N241" i="4"/>
  <c r="S241" i="4"/>
  <c r="L241" i="4"/>
  <c r="X241" i="4"/>
  <c r="G242" i="4"/>
  <c r="H242" i="4"/>
  <c r="L242" i="4"/>
  <c r="X242" i="4"/>
  <c r="M242" i="4"/>
  <c r="R242" i="4"/>
  <c r="G242" i="1"/>
  <c r="G243" i="4"/>
  <c r="H243" i="4"/>
  <c r="L243" i="4"/>
  <c r="X243" i="4"/>
  <c r="G244" i="4"/>
  <c r="H244" i="4"/>
  <c r="L244" i="4"/>
  <c r="X244" i="4"/>
  <c r="G245" i="4"/>
  <c r="H245" i="4"/>
  <c r="X245" i="4"/>
  <c r="K245" i="4"/>
  <c r="L245" i="4"/>
  <c r="M245" i="4"/>
  <c r="V245" i="4"/>
  <c r="R245" i="4"/>
  <c r="G246" i="4"/>
  <c r="H246" i="4"/>
  <c r="L246" i="4"/>
  <c r="X246" i="4"/>
  <c r="G247" i="4"/>
  <c r="H247" i="4"/>
  <c r="X247" i="4"/>
  <c r="K247" i="4"/>
  <c r="L247" i="4"/>
  <c r="M247" i="4"/>
  <c r="V247" i="4"/>
  <c r="R247" i="4"/>
  <c r="G248" i="4"/>
  <c r="H248" i="4"/>
  <c r="L248" i="4"/>
  <c r="N248" i="4"/>
  <c r="S248" i="4"/>
  <c r="H248" i="1"/>
  <c r="X248" i="4"/>
  <c r="G249" i="4"/>
  <c r="H249" i="4"/>
  <c r="N249" i="4"/>
  <c r="S249" i="4"/>
  <c r="L249" i="4"/>
  <c r="X249" i="4"/>
  <c r="G250" i="4"/>
  <c r="H250" i="4"/>
  <c r="X250" i="4"/>
  <c r="M250" i="4"/>
  <c r="R250" i="4"/>
  <c r="L250" i="4"/>
  <c r="G251" i="4"/>
  <c r="H251" i="4"/>
  <c r="L251" i="4"/>
  <c r="X251" i="4"/>
  <c r="AB252" i="4"/>
  <c r="G253" i="4"/>
  <c r="H253" i="4"/>
  <c r="L253" i="4"/>
  <c r="N253" i="4"/>
  <c r="S253" i="4"/>
  <c r="X253" i="4"/>
  <c r="G254" i="4"/>
  <c r="H254" i="4"/>
  <c r="L254" i="4"/>
  <c r="X254" i="4"/>
  <c r="G255" i="4"/>
  <c r="H255" i="4"/>
  <c r="N255" i="4"/>
  <c r="S255" i="4"/>
  <c r="L255" i="4"/>
  <c r="X255" i="4"/>
  <c r="G256" i="4"/>
  <c r="H256" i="4"/>
  <c r="L256" i="4"/>
  <c r="X256" i="4"/>
  <c r="G257" i="4"/>
  <c r="H257" i="4"/>
  <c r="X257" i="4"/>
  <c r="K257" i="4"/>
  <c r="L257" i="4"/>
  <c r="M257" i="4"/>
  <c r="R257" i="4"/>
  <c r="V257" i="4"/>
  <c r="G258" i="4"/>
  <c r="H258" i="4"/>
  <c r="X258" i="4"/>
  <c r="M258" i="4"/>
  <c r="R258" i="4"/>
  <c r="G259" i="1"/>
  <c r="L258" i="4"/>
  <c r="G259" i="4"/>
  <c r="H259" i="4"/>
  <c r="L259" i="4"/>
  <c r="X259" i="4"/>
  <c r="M259" i="4"/>
  <c r="V259" i="4"/>
  <c r="G260" i="4"/>
  <c r="H260" i="4"/>
  <c r="L260" i="4"/>
  <c r="X260" i="4"/>
  <c r="G261" i="4"/>
  <c r="H261" i="4"/>
  <c r="L261" i="4"/>
  <c r="X261" i="4"/>
  <c r="G262" i="4"/>
  <c r="H262" i="4"/>
  <c r="L262" i="4"/>
  <c r="X262" i="4"/>
  <c r="G263" i="4"/>
  <c r="H263" i="4"/>
  <c r="L263" i="4"/>
  <c r="X263" i="4"/>
  <c r="G264" i="4"/>
  <c r="H264" i="4"/>
  <c r="X264" i="4"/>
  <c r="M264" i="4"/>
  <c r="R264" i="4"/>
  <c r="G265" i="1"/>
  <c r="L264" i="4"/>
  <c r="G265" i="4"/>
  <c r="H265" i="4"/>
  <c r="L265" i="4"/>
  <c r="X265" i="4"/>
  <c r="M265" i="4"/>
  <c r="V265" i="4"/>
  <c r="AB266" i="4"/>
  <c r="AB267" i="4"/>
  <c r="G268" i="4"/>
  <c r="H268" i="4"/>
  <c r="L268" i="4"/>
  <c r="X268" i="4"/>
  <c r="G269" i="4"/>
  <c r="H269" i="4"/>
  <c r="X269" i="4"/>
  <c r="K269" i="4"/>
  <c r="Q269" i="4"/>
  <c r="L269" i="4"/>
  <c r="N269" i="4"/>
  <c r="S269" i="4"/>
  <c r="Y269" i="4"/>
  <c r="AA269" i="4"/>
  <c r="G270" i="4"/>
  <c r="H270" i="4"/>
  <c r="L270" i="4"/>
  <c r="X270" i="4"/>
  <c r="G271" i="4"/>
  <c r="H271" i="4"/>
  <c r="L271" i="4"/>
  <c r="X271" i="4"/>
  <c r="G272" i="4"/>
  <c r="H272" i="4"/>
  <c r="L272" i="4"/>
  <c r="X272" i="4"/>
  <c r="M272" i="4"/>
  <c r="V272" i="4"/>
  <c r="G273" i="4"/>
  <c r="H273" i="4"/>
  <c r="L273" i="4"/>
  <c r="X273" i="4"/>
  <c r="G274" i="4"/>
  <c r="H274" i="4"/>
  <c r="X274" i="4"/>
  <c r="K274" i="4"/>
  <c r="L274" i="4"/>
  <c r="M274" i="4"/>
  <c r="V274" i="4"/>
  <c r="R274" i="4"/>
  <c r="G276" i="1"/>
  <c r="G275" i="4"/>
  <c r="H275" i="4"/>
  <c r="X275" i="4"/>
  <c r="K275" i="4"/>
  <c r="Q275" i="4"/>
  <c r="F277" i="1"/>
  <c r="L275" i="4"/>
  <c r="N275" i="4"/>
  <c r="S275" i="4"/>
  <c r="G276" i="4"/>
  <c r="H276" i="4"/>
  <c r="L276" i="4"/>
  <c r="X276" i="4"/>
  <c r="G277" i="4"/>
  <c r="H277" i="4"/>
  <c r="X277" i="4"/>
  <c r="K277" i="4"/>
  <c r="Q277" i="4"/>
  <c r="L277" i="4"/>
  <c r="N277" i="4"/>
  <c r="S277" i="4"/>
  <c r="Y277" i="4"/>
  <c r="AA277" i="4"/>
  <c r="G278" i="4"/>
  <c r="H278" i="4"/>
  <c r="L278" i="4"/>
  <c r="X278" i="4"/>
  <c r="G279" i="4"/>
  <c r="H279" i="4"/>
  <c r="L279" i="4"/>
  <c r="X279" i="4"/>
  <c r="G282" i="4"/>
  <c r="H282" i="4"/>
  <c r="L282" i="4"/>
  <c r="X282" i="4"/>
  <c r="M282" i="4"/>
  <c r="V282" i="4"/>
  <c r="G283" i="4"/>
  <c r="H283" i="4"/>
  <c r="L283" i="4"/>
  <c r="X283" i="4"/>
  <c r="G284" i="4"/>
  <c r="H284" i="4"/>
  <c r="L284" i="4"/>
  <c r="G285" i="4"/>
  <c r="H285" i="4"/>
  <c r="X285" i="4"/>
  <c r="K285" i="4"/>
  <c r="Q285" i="4"/>
  <c r="L285" i="4"/>
  <c r="N285" i="4"/>
  <c r="S285" i="4"/>
  <c r="G286" i="4"/>
  <c r="H286" i="4"/>
  <c r="L286" i="4"/>
  <c r="X286" i="4"/>
  <c r="G287" i="4"/>
  <c r="H287" i="4"/>
  <c r="X287" i="4"/>
  <c r="K287" i="4"/>
  <c r="Q287" i="4"/>
  <c r="L287" i="4"/>
  <c r="N287" i="4"/>
  <c r="S287" i="4"/>
  <c r="Y287" i="4"/>
  <c r="AA287" i="4"/>
  <c r="G288" i="4"/>
  <c r="H288" i="4"/>
  <c r="L288" i="4"/>
  <c r="X288" i="4"/>
  <c r="G289" i="4"/>
  <c r="H289" i="4"/>
  <c r="L289" i="4"/>
  <c r="X289" i="4"/>
  <c r="G290" i="4"/>
  <c r="H290" i="4"/>
  <c r="L290" i="4"/>
  <c r="X290" i="4"/>
  <c r="M290" i="4"/>
  <c r="V290" i="4"/>
  <c r="A3" i="1"/>
  <c r="B3" i="1"/>
  <c r="C3" i="1"/>
  <c r="F3" i="1"/>
  <c r="G3" i="1"/>
  <c r="H3" i="1"/>
  <c r="I3" i="1"/>
  <c r="B4" i="1"/>
  <c r="C4" i="1"/>
  <c r="F4" i="1"/>
  <c r="G4" i="1"/>
  <c r="H4" i="1"/>
  <c r="I4" i="1"/>
  <c r="A5" i="1"/>
  <c r="A6" i="1"/>
  <c r="B6" i="1"/>
  <c r="C6" i="1"/>
  <c r="D6" i="1"/>
  <c r="E6" i="1"/>
  <c r="A7" i="1"/>
  <c r="B7" i="1"/>
  <c r="C7" i="1"/>
  <c r="D7" i="1"/>
  <c r="E7" i="1"/>
  <c r="A8" i="1"/>
  <c r="B8" i="1"/>
  <c r="C8" i="1"/>
  <c r="D8" i="1"/>
  <c r="E8" i="1"/>
  <c r="A9" i="1"/>
  <c r="B9" i="1"/>
  <c r="C9" i="1"/>
  <c r="D9" i="1"/>
  <c r="E9" i="1"/>
  <c r="G9" i="1"/>
  <c r="A10" i="1"/>
  <c r="B10" i="1"/>
  <c r="C10" i="1"/>
  <c r="D10" i="1"/>
  <c r="E10" i="1"/>
  <c r="A11" i="1"/>
  <c r="B11" i="1"/>
  <c r="C11" i="1"/>
  <c r="D11" i="1"/>
  <c r="E11" i="1"/>
  <c r="A12" i="1"/>
  <c r="B12" i="1"/>
  <c r="C12" i="1"/>
  <c r="D12" i="1"/>
  <c r="E12" i="1"/>
  <c r="A13" i="1"/>
  <c r="B13" i="1"/>
  <c r="C13" i="1"/>
  <c r="D13" i="1"/>
  <c r="E13" i="1"/>
  <c r="G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9" i="1"/>
  <c r="B19" i="1"/>
  <c r="C19" i="1"/>
  <c r="B20" i="1"/>
  <c r="C20" i="1"/>
  <c r="B21" i="1"/>
  <c r="C21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F27" i="1"/>
  <c r="A28" i="1"/>
  <c r="B28" i="1"/>
  <c r="C28" i="1"/>
  <c r="A29" i="1"/>
  <c r="B29" i="1"/>
  <c r="C29" i="1"/>
  <c r="F29" i="1"/>
  <c r="A30" i="1"/>
  <c r="B30" i="1"/>
  <c r="C30" i="1"/>
  <c r="A31" i="1"/>
  <c r="B31" i="1"/>
  <c r="C31" i="1"/>
  <c r="F31" i="1"/>
  <c r="A32" i="1"/>
  <c r="B32" i="1"/>
  <c r="C32" i="1"/>
  <c r="A33" i="1"/>
  <c r="B33" i="1"/>
  <c r="C33" i="1"/>
  <c r="A34" i="1"/>
  <c r="B34" i="1"/>
  <c r="C34" i="1"/>
  <c r="A35" i="1"/>
  <c r="B35" i="1"/>
  <c r="C35" i="1"/>
  <c r="A37" i="1"/>
  <c r="B37" i="1"/>
  <c r="C37" i="1"/>
  <c r="A38" i="1"/>
  <c r="B38" i="1"/>
  <c r="C38" i="1"/>
  <c r="A39" i="1"/>
  <c r="B39" i="1"/>
  <c r="C39" i="1"/>
  <c r="A40" i="1"/>
  <c r="B40" i="1"/>
  <c r="C40" i="1"/>
  <c r="A41" i="1"/>
  <c r="B41" i="1"/>
  <c r="C41" i="1"/>
  <c r="A42" i="1"/>
  <c r="B42" i="1"/>
  <c r="C42" i="1"/>
  <c r="G42" i="1"/>
  <c r="A43" i="1"/>
  <c r="B43" i="1"/>
  <c r="C43" i="1"/>
  <c r="A44" i="1"/>
  <c r="B44" i="1"/>
  <c r="C44" i="1"/>
  <c r="A45" i="1"/>
  <c r="B45" i="1"/>
  <c r="C45" i="1"/>
  <c r="F45" i="1"/>
  <c r="A46" i="1"/>
  <c r="B46" i="1"/>
  <c r="C46" i="1"/>
  <c r="A47" i="1"/>
  <c r="B47" i="1"/>
  <c r="C47" i="1"/>
  <c r="A49" i="1"/>
  <c r="B49" i="1"/>
  <c r="C49" i="1"/>
  <c r="A50" i="1"/>
  <c r="B50" i="1"/>
  <c r="C50" i="1"/>
  <c r="A51" i="1"/>
  <c r="B51" i="1"/>
  <c r="C51" i="1"/>
  <c r="F51" i="1"/>
  <c r="H51" i="1"/>
  <c r="A52" i="1"/>
  <c r="B52" i="1"/>
  <c r="C52" i="1"/>
  <c r="A53" i="1"/>
  <c r="B53" i="1"/>
  <c r="C53" i="1"/>
  <c r="A54" i="1"/>
  <c r="B54" i="1"/>
  <c r="C54" i="1"/>
  <c r="A56" i="1"/>
  <c r="B56" i="1"/>
  <c r="C56" i="1"/>
  <c r="A57" i="1"/>
  <c r="B57" i="1"/>
  <c r="C57" i="1"/>
  <c r="F57" i="1"/>
  <c r="H57" i="1"/>
  <c r="A58" i="1"/>
  <c r="B58" i="1"/>
  <c r="C58" i="1"/>
  <c r="A59" i="1"/>
  <c r="B59" i="1"/>
  <c r="C59" i="1"/>
  <c r="A60" i="1"/>
  <c r="B60" i="1"/>
  <c r="C60" i="1"/>
  <c r="A61" i="1"/>
  <c r="B61" i="1"/>
  <c r="C61" i="1"/>
  <c r="F61" i="1"/>
  <c r="A63" i="1"/>
  <c r="B63" i="1"/>
  <c r="C63" i="1"/>
  <c r="A64" i="1"/>
  <c r="B64" i="1"/>
  <c r="C64" i="1"/>
  <c r="A65" i="1"/>
  <c r="B65" i="1"/>
  <c r="C65" i="1"/>
  <c r="A66" i="1"/>
  <c r="B66" i="1"/>
  <c r="C66" i="1"/>
  <c r="H66" i="1"/>
  <c r="A67" i="1"/>
  <c r="B67" i="1"/>
  <c r="C67" i="1"/>
  <c r="F67" i="1"/>
  <c r="A68" i="1"/>
  <c r="B68" i="1"/>
  <c r="C68" i="1"/>
  <c r="A69" i="1"/>
  <c r="B69" i="1"/>
  <c r="C69" i="1"/>
  <c r="F69" i="1"/>
  <c r="A71" i="1"/>
  <c r="B71" i="1"/>
  <c r="C71" i="1"/>
  <c r="A72" i="1"/>
  <c r="B72" i="1"/>
  <c r="C72" i="1"/>
  <c r="A73" i="1"/>
  <c r="B73" i="1"/>
  <c r="C73" i="1"/>
  <c r="A74" i="1"/>
  <c r="B74" i="1"/>
  <c r="C74" i="1"/>
  <c r="F74" i="1"/>
  <c r="A75" i="1"/>
  <c r="B75" i="1"/>
  <c r="C75" i="1"/>
  <c r="A77" i="1"/>
  <c r="B77" i="1"/>
  <c r="A78" i="1"/>
  <c r="B78" i="1"/>
  <c r="C78" i="1"/>
  <c r="A80" i="1"/>
  <c r="A81" i="1"/>
  <c r="B81" i="1"/>
  <c r="C81" i="1"/>
  <c r="G81" i="1"/>
  <c r="A82" i="1"/>
  <c r="B82" i="1"/>
  <c r="C82" i="1"/>
  <c r="A83" i="1"/>
  <c r="B83" i="1"/>
  <c r="C83" i="1"/>
  <c r="A84" i="1"/>
  <c r="B84" i="1"/>
  <c r="C84" i="1"/>
  <c r="A85" i="1"/>
  <c r="B85" i="1"/>
  <c r="C85" i="1"/>
  <c r="G85" i="1"/>
  <c r="A86" i="1"/>
  <c r="B86" i="1"/>
  <c r="C86" i="1"/>
  <c r="A87" i="1"/>
  <c r="B87" i="1"/>
  <c r="C87" i="1"/>
  <c r="A88" i="1"/>
  <c r="B88" i="1"/>
  <c r="C88" i="1"/>
  <c r="A89" i="1"/>
  <c r="B89" i="1"/>
  <c r="C89" i="1"/>
  <c r="A91" i="1"/>
  <c r="B91" i="1"/>
  <c r="C91" i="1"/>
  <c r="A92" i="1"/>
  <c r="B92" i="1"/>
  <c r="C92" i="1"/>
  <c r="D92" i="1"/>
  <c r="E92" i="1"/>
  <c r="A93" i="1"/>
  <c r="B93" i="1"/>
  <c r="C93" i="1"/>
  <c r="D93" i="1"/>
  <c r="E93" i="1"/>
  <c r="A94" i="1"/>
  <c r="B94" i="1"/>
  <c r="C94" i="1"/>
  <c r="D94" i="1"/>
  <c r="E94" i="1"/>
  <c r="A95" i="1"/>
  <c r="B95" i="1"/>
  <c r="C95" i="1"/>
  <c r="D95" i="1"/>
  <c r="E95" i="1"/>
  <c r="A96" i="1"/>
  <c r="B96" i="1"/>
  <c r="C96" i="1"/>
  <c r="D96" i="1"/>
  <c r="E96" i="1"/>
  <c r="A97" i="1"/>
  <c r="B97" i="1"/>
  <c r="C97" i="1"/>
  <c r="D97" i="1"/>
  <c r="E97" i="1"/>
  <c r="F97" i="1"/>
  <c r="A98" i="1"/>
  <c r="B98" i="1"/>
  <c r="C98" i="1"/>
  <c r="D98" i="1"/>
  <c r="E98" i="1"/>
  <c r="A99" i="1"/>
  <c r="B99" i="1"/>
  <c r="C99" i="1"/>
  <c r="D99" i="1"/>
  <c r="E99" i="1"/>
  <c r="H99" i="1"/>
  <c r="A100" i="1"/>
  <c r="B100" i="1"/>
  <c r="C100" i="1"/>
  <c r="D100" i="1"/>
  <c r="E100" i="1"/>
  <c r="A101" i="1"/>
  <c r="B101" i="1"/>
  <c r="C101" i="1"/>
  <c r="D101" i="1"/>
  <c r="E101" i="1"/>
  <c r="H101" i="1"/>
  <c r="A102" i="1"/>
  <c r="B102" i="1"/>
  <c r="C102" i="1"/>
  <c r="D102" i="1"/>
  <c r="E102" i="1"/>
  <c r="A103" i="1"/>
  <c r="B103" i="1"/>
  <c r="C103" i="1"/>
  <c r="D103" i="1"/>
  <c r="E103" i="1"/>
  <c r="A104" i="1"/>
  <c r="B104" i="1"/>
  <c r="C104" i="1"/>
  <c r="D104" i="1"/>
  <c r="E104" i="1"/>
  <c r="A105" i="1"/>
  <c r="B105" i="1"/>
  <c r="C105" i="1"/>
  <c r="D105" i="1"/>
  <c r="E105" i="1"/>
  <c r="A106" i="1"/>
  <c r="B106" i="1"/>
  <c r="C106" i="1"/>
  <c r="D106" i="1"/>
  <c r="E106" i="1"/>
  <c r="A108" i="1"/>
  <c r="B108" i="1"/>
  <c r="C108" i="1"/>
  <c r="A109" i="1"/>
  <c r="B109" i="1"/>
  <c r="C109" i="1"/>
  <c r="A110" i="1"/>
  <c r="B110" i="1"/>
  <c r="C110" i="1"/>
  <c r="A111" i="1"/>
  <c r="B111" i="1"/>
  <c r="C111" i="1"/>
  <c r="H111" i="1"/>
  <c r="A112" i="1"/>
  <c r="B112" i="1"/>
  <c r="C112" i="1"/>
  <c r="A113" i="1"/>
  <c r="B113" i="1"/>
  <c r="C113" i="1"/>
  <c r="A114" i="1"/>
  <c r="B114" i="1"/>
  <c r="C114" i="1"/>
  <c r="A115" i="1"/>
  <c r="B115" i="1"/>
  <c r="C115" i="1"/>
  <c r="H115" i="1"/>
  <c r="A116" i="1"/>
  <c r="B116" i="1"/>
  <c r="C116" i="1"/>
  <c r="A117" i="1"/>
  <c r="B117" i="1"/>
  <c r="C117" i="1"/>
  <c r="H117" i="1"/>
  <c r="A119" i="1"/>
  <c r="A120" i="1"/>
  <c r="B120" i="1"/>
  <c r="C120" i="1"/>
  <c r="D120" i="1"/>
  <c r="E120" i="1"/>
  <c r="A121" i="1"/>
  <c r="B121" i="1"/>
  <c r="C121" i="1"/>
  <c r="D121" i="1"/>
  <c r="E121" i="1"/>
  <c r="A122" i="1"/>
  <c r="B122" i="1"/>
  <c r="C122" i="1"/>
  <c r="D122" i="1"/>
  <c r="E122" i="1"/>
  <c r="A123" i="1"/>
  <c r="B123" i="1"/>
  <c r="C123" i="1"/>
  <c r="D123" i="1"/>
  <c r="E123" i="1"/>
  <c r="A124" i="1"/>
  <c r="B124" i="1"/>
  <c r="C124" i="1"/>
  <c r="D124" i="1"/>
  <c r="E124" i="1"/>
  <c r="H124" i="1"/>
  <c r="A125" i="1"/>
  <c r="B125" i="1"/>
  <c r="C125" i="1"/>
  <c r="D125" i="1"/>
  <c r="E125" i="1"/>
  <c r="A126" i="1"/>
  <c r="B126" i="1"/>
  <c r="C126" i="1"/>
  <c r="D126" i="1"/>
  <c r="E126" i="1"/>
  <c r="F126" i="1"/>
  <c r="G126" i="1"/>
  <c r="H126" i="1"/>
  <c r="A127" i="1"/>
  <c r="B127" i="1"/>
  <c r="C127" i="1"/>
  <c r="D127" i="1"/>
  <c r="E127" i="1"/>
  <c r="A128" i="1"/>
  <c r="B128" i="1"/>
  <c r="C128" i="1"/>
  <c r="D128" i="1"/>
  <c r="E128" i="1"/>
  <c r="A129" i="1"/>
  <c r="B129" i="1"/>
  <c r="C129" i="1"/>
  <c r="D129" i="1"/>
  <c r="E129" i="1"/>
  <c r="A130" i="1"/>
  <c r="B130" i="1"/>
  <c r="C130" i="1"/>
  <c r="D130" i="1"/>
  <c r="E130" i="1"/>
  <c r="F130" i="1"/>
  <c r="H130" i="1"/>
  <c r="A131" i="1"/>
  <c r="B131" i="1"/>
  <c r="C131" i="1"/>
  <c r="D131" i="1"/>
  <c r="E131" i="1"/>
  <c r="A132" i="1"/>
  <c r="B132" i="1"/>
  <c r="C132" i="1"/>
  <c r="D132" i="1"/>
  <c r="E132" i="1"/>
  <c r="A133" i="1"/>
  <c r="B133" i="1"/>
  <c r="C133" i="1"/>
  <c r="D133" i="1"/>
  <c r="E133" i="1"/>
  <c r="A134" i="1"/>
  <c r="B134" i="1"/>
  <c r="C134" i="1"/>
  <c r="D134" i="1"/>
  <c r="E134" i="1"/>
  <c r="F134" i="1"/>
  <c r="G134" i="1"/>
  <c r="A135" i="1"/>
  <c r="B135" i="1"/>
  <c r="C135" i="1"/>
  <c r="D135" i="1"/>
  <c r="E135" i="1"/>
  <c r="A136" i="1"/>
  <c r="B136" i="1"/>
  <c r="C136" i="1"/>
  <c r="D136" i="1"/>
  <c r="E136" i="1"/>
  <c r="A137" i="1"/>
  <c r="B137" i="1"/>
  <c r="C137" i="1"/>
  <c r="D137" i="1"/>
  <c r="E137" i="1"/>
  <c r="A138" i="1"/>
  <c r="B138" i="1"/>
  <c r="C138" i="1"/>
  <c r="D138" i="1"/>
  <c r="E138" i="1"/>
  <c r="F138" i="1"/>
  <c r="A139" i="1"/>
  <c r="B139" i="1"/>
  <c r="C139" i="1"/>
  <c r="D139" i="1"/>
  <c r="E139" i="1"/>
  <c r="A140" i="1"/>
  <c r="B140" i="1"/>
  <c r="C140" i="1"/>
  <c r="D140" i="1"/>
  <c r="E140" i="1"/>
  <c r="A141" i="1"/>
  <c r="B141" i="1"/>
  <c r="C141" i="1"/>
  <c r="D141" i="1"/>
  <c r="E141" i="1"/>
  <c r="A142" i="1"/>
  <c r="B142" i="1"/>
  <c r="C142" i="1"/>
  <c r="D142" i="1"/>
  <c r="E142" i="1"/>
  <c r="A143" i="1"/>
  <c r="B143" i="1"/>
  <c r="C143" i="1"/>
  <c r="D143" i="1"/>
  <c r="E143" i="1"/>
  <c r="G143" i="1"/>
  <c r="A144" i="1"/>
  <c r="B144" i="1"/>
  <c r="C144" i="1"/>
  <c r="D144" i="1"/>
  <c r="E144" i="1"/>
  <c r="A145" i="1"/>
  <c r="B145" i="1"/>
  <c r="C145" i="1"/>
  <c r="D145" i="1"/>
  <c r="E145" i="1"/>
  <c r="A146" i="1"/>
  <c r="B146" i="1"/>
  <c r="C146" i="1"/>
  <c r="D146" i="1"/>
  <c r="E146" i="1"/>
  <c r="H146" i="1"/>
  <c r="A147" i="1"/>
  <c r="B147" i="1"/>
  <c r="C147" i="1"/>
  <c r="D147" i="1"/>
  <c r="E147" i="1"/>
  <c r="H147" i="1"/>
  <c r="A148" i="1"/>
  <c r="B148" i="1"/>
  <c r="C148" i="1"/>
  <c r="D148" i="1"/>
  <c r="E148" i="1"/>
  <c r="A149" i="1"/>
  <c r="B149" i="1"/>
  <c r="C149" i="1"/>
  <c r="D149" i="1"/>
  <c r="E149" i="1"/>
  <c r="A150" i="1"/>
  <c r="B150" i="1"/>
  <c r="C150" i="1"/>
  <c r="D150" i="1"/>
  <c r="E150" i="1"/>
  <c r="A152" i="1"/>
  <c r="B152" i="1"/>
  <c r="A153" i="1"/>
  <c r="B153" i="1"/>
  <c r="C153" i="1"/>
  <c r="D153" i="1"/>
  <c r="E153" i="1"/>
  <c r="A154" i="1"/>
  <c r="B154" i="1"/>
  <c r="C154" i="1"/>
  <c r="D154" i="1"/>
  <c r="E154" i="1"/>
  <c r="A155" i="1"/>
  <c r="B155" i="1"/>
  <c r="C155" i="1"/>
  <c r="D155" i="1"/>
  <c r="E155" i="1"/>
  <c r="A158" i="1"/>
  <c r="B158" i="1"/>
  <c r="C158" i="1"/>
  <c r="D158" i="1"/>
  <c r="E158" i="1"/>
  <c r="G158" i="1"/>
  <c r="A159" i="1"/>
  <c r="B159" i="1"/>
  <c r="C159" i="1"/>
  <c r="D159" i="1"/>
  <c r="E159" i="1"/>
  <c r="G159" i="1"/>
  <c r="A160" i="1"/>
  <c r="B160" i="1"/>
  <c r="C160" i="1"/>
  <c r="D160" i="1"/>
  <c r="E160" i="1"/>
  <c r="A161" i="1"/>
  <c r="B161" i="1"/>
  <c r="C161" i="1"/>
  <c r="D161" i="1"/>
  <c r="E161" i="1"/>
  <c r="A162" i="1"/>
  <c r="B162" i="1"/>
  <c r="C162" i="1"/>
  <c r="D162" i="1"/>
  <c r="E162" i="1"/>
  <c r="A163" i="1"/>
  <c r="B163" i="1"/>
  <c r="C163" i="1"/>
  <c r="D163" i="1"/>
  <c r="E163" i="1"/>
  <c r="A164" i="1"/>
  <c r="B164" i="1"/>
  <c r="C164" i="1"/>
  <c r="D164" i="1"/>
  <c r="E164" i="1"/>
  <c r="A165" i="1"/>
  <c r="B165" i="1"/>
  <c r="C165" i="1"/>
  <c r="D165" i="1"/>
  <c r="E165" i="1"/>
  <c r="A166" i="1"/>
  <c r="B166" i="1"/>
  <c r="C166" i="1"/>
  <c r="D166" i="1"/>
  <c r="E166" i="1"/>
  <c r="G166" i="1"/>
  <c r="A167" i="1"/>
  <c r="B167" i="1"/>
  <c r="C167" i="1"/>
  <c r="D167" i="1"/>
  <c r="E167" i="1"/>
  <c r="G167" i="1"/>
  <c r="A168" i="1"/>
  <c r="B168" i="1"/>
  <c r="C168" i="1"/>
  <c r="D168" i="1"/>
  <c r="E168" i="1"/>
  <c r="A169" i="1"/>
  <c r="B169" i="1"/>
  <c r="C169" i="1"/>
  <c r="D169" i="1"/>
  <c r="E169" i="1"/>
  <c r="A170" i="1"/>
  <c r="B170" i="1"/>
  <c r="C170" i="1"/>
  <c r="D170" i="1"/>
  <c r="E170" i="1"/>
  <c r="A171" i="1"/>
  <c r="B171" i="1"/>
  <c r="C171" i="1"/>
  <c r="D171" i="1"/>
  <c r="E171" i="1"/>
  <c r="A172" i="1"/>
  <c r="B172" i="1"/>
  <c r="C172" i="1"/>
  <c r="D172" i="1"/>
  <c r="E172" i="1"/>
  <c r="A173" i="1"/>
  <c r="B173" i="1"/>
  <c r="C173" i="1"/>
  <c r="D173" i="1"/>
  <c r="E173" i="1"/>
  <c r="G173" i="1"/>
  <c r="A174" i="1"/>
  <c r="B174" i="1"/>
  <c r="C174" i="1"/>
  <c r="D174" i="1"/>
  <c r="E174" i="1"/>
  <c r="A175" i="1"/>
  <c r="B175" i="1"/>
  <c r="C175" i="1"/>
  <c r="D175" i="1"/>
  <c r="E175" i="1"/>
  <c r="G175" i="1"/>
  <c r="A176" i="1"/>
  <c r="B176" i="1"/>
  <c r="C176" i="1"/>
  <c r="D176" i="1"/>
  <c r="E176" i="1"/>
  <c r="A177" i="1"/>
  <c r="B177" i="1"/>
  <c r="C177" i="1"/>
  <c r="D177" i="1"/>
  <c r="E177" i="1"/>
  <c r="A178" i="1"/>
  <c r="B178" i="1"/>
  <c r="C178" i="1"/>
  <c r="D178" i="1"/>
  <c r="E178" i="1"/>
  <c r="A179" i="1"/>
  <c r="B179" i="1"/>
  <c r="C179" i="1"/>
  <c r="D179" i="1"/>
  <c r="E179" i="1"/>
  <c r="A180" i="1"/>
  <c r="B180" i="1"/>
  <c r="C180" i="1"/>
  <c r="D180" i="1"/>
  <c r="E180" i="1"/>
  <c r="A181" i="1"/>
  <c r="B181" i="1"/>
  <c r="C181" i="1"/>
  <c r="D181" i="1"/>
  <c r="E181" i="1"/>
  <c r="A182" i="1"/>
  <c r="B182" i="1"/>
  <c r="C182" i="1"/>
  <c r="D182" i="1"/>
  <c r="E182" i="1"/>
  <c r="A183" i="1"/>
  <c r="B183" i="1"/>
  <c r="C183" i="1"/>
  <c r="D183" i="1"/>
  <c r="E183" i="1"/>
  <c r="A184" i="1"/>
  <c r="B184" i="1"/>
  <c r="C184" i="1"/>
  <c r="D184" i="1"/>
  <c r="E184" i="1"/>
  <c r="A185" i="1"/>
  <c r="B185" i="1"/>
  <c r="C185" i="1"/>
  <c r="D185" i="1"/>
  <c r="E185" i="1"/>
  <c r="A186" i="1"/>
  <c r="B186" i="1"/>
  <c r="C186" i="1"/>
  <c r="D186" i="1"/>
  <c r="E186" i="1"/>
  <c r="G186" i="1"/>
  <c r="A187" i="1"/>
  <c r="B187" i="1"/>
  <c r="C187" i="1"/>
  <c r="D187" i="1"/>
  <c r="E187" i="1"/>
  <c r="A188" i="1"/>
  <c r="B188" i="1"/>
  <c r="C188" i="1"/>
  <c r="D188" i="1"/>
  <c r="E188" i="1"/>
  <c r="A191" i="1"/>
  <c r="B191" i="1"/>
  <c r="C191" i="1"/>
  <c r="D191" i="1"/>
  <c r="E191" i="1"/>
  <c r="A192" i="1"/>
  <c r="B192" i="1"/>
  <c r="C192" i="1"/>
  <c r="D192" i="1"/>
  <c r="E192" i="1"/>
  <c r="A193" i="1"/>
  <c r="B193" i="1"/>
  <c r="C193" i="1"/>
  <c r="D193" i="1"/>
  <c r="E193" i="1"/>
  <c r="H193" i="1"/>
  <c r="A196" i="1"/>
  <c r="B196" i="1"/>
  <c r="C196" i="1"/>
  <c r="D196" i="1"/>
  <c r="E196" i="1"/>
  <c r="A197" i="1"/>
  <c r="B197" i="1"/>
  <c r="C197" i="1"/>
  <c r="D197" i="1"/>
  <c r="E197" i="1"/>
  <c r="A198" i="1"/>
  <c r="B198" i="1"/>
  <c r="C198" i="1"/>
  <c r="D198" i="1"/>
  <c r="E198" i="1"/>
  <c r="H198" i="1"/>
  <c r="A199" i="1"/>
  <c r="B199" i="1"/>
  <c r="C199" i="1"/>
  <c r="D199" i="1"/>
  <c r="E199" i="1"/>
  <c r="H199" i="1"/>
  <c r="A200" i="1"/>
  <c r="B200" i="1"/>
  <c r="C200" i="1"/>
  <c r="D200" i="1"/>
  <c r="E200" i="1"/>
  <c r="A201" i="1"/>
  <c r="B201" i="1"/>
  <c r="C201" i="1"/>
  <c r="D201" i="1"/>
  <c r="E201" i="1"/>
  <c r="A202" i="1"/>
  <c r="B202" i="1"/>
  <c r="C202" i="1"/>
  <c r="D202" i="1"/>
  <c r="E202" i="1"/>
  <c r="A203" i="1"/>
  <c r="B203" i="1"/>
  <c r="C203" i="1"/>
  <c r="D203" i="1"/>
  <c r="E203" i="1"/>
  <c r="H203" i="1"/>
  <c r="A204" i="1"/>
  <c r="B204" i="1"/>
  <c r="C204" i="1"/>
  <c r="D204" i="1"/>
  <c r="E204" i="1"/>
  <c r="A205" i="1"/>
  <c r="B205" i="1"/>
  <c r="C205" i="1"/>
  <c r="D205" i="1"/>
  <c r="E205" i="1"/>
  <c r="A206" i="1"/>
  <c r="B206" i="1"/>
  <c r="C206" i="1"/>
  <c r="D206" i="1"/>
  <c r="E206" i="1"/>
  <c r="H206" i="1"/>
  <c r="A207" i="1"/>
  <c r="B207" i="1"/>
  <c r="C207" i="1"/>
  <c r="D207" i="1"/>
  <c r="E207" i="1"/>
  <c r="H207" i="1"/>
  <c r="A208" i="1"/>
  <c r="B208" i="1"/>
  <c r="C208" i="1"/>
  <c r="D208" i="1"/>
  <c r="E208" i="1"/>
  <c r="A211" i="1"/>
  <c r="B211" i="1"/>
  <c r="C211" i="1"/>
  <c r="D211" i="1"/>
  <c r="E211" i="1"/>
  <c r="H211" i="1"/>
  <c r="A212" i="1"/>
  <c r="B212" i="1"/>
  <c r="C212" i="1"/>
  <c r="D212" i="1"/>
  <c r="E212" i="1"/>
  <c r="A213" i="1"/>
  <c r="B213" i="1"/>
  <c r="C213" i="1"/>
  <c r="D213" i="1"/>
  <c r="E213" i="1"/>
  <c r="H213" i="1"/>
  <c r="A214" i="1"/>
  <c r="B214" i="1"/>
  <c r="C214" i="1"/>
  <c r="D214" i="1"/>
  <c r="E214" i="1"/>
  <c r="G214" i="1"/>
  <c r="A215" i="1"/>
  <c r="B215" i="1"/>
  <c r="C215" i="1"/>
  <c r="D215" i="1"/>
  <c r="E215" i="1"/>
  <c r="A216" i="1"/>
  <c r="B216" i="1"/>
  <c r="C216" i="1"/>
  <c r="D216" i="1"/>
  <c r="E216" i="1"/>
  <c r="G216" i="1"/>
  <c r="A217" i="1"/>
  <c r="B217" i="1"/>
  <c r="C217" i="1"/>
  <c r="D217" i="1"/>
  <c r="E217" i="1"/>
  <c r="F217" i="1"/>
  <c r="H217" i="1"/>
  <c r="A218" i="1"/>
  <c r="B218" i="1"/>
  <c r="C218" i="1"/>
  <c r="D218" i="1"/>
  <c r="E218" i="1"/>
  <c r="A219" i="1"/>
  <c r="B219" i="1"/>
  <c r="C219" i="1"/>
  <c r="D219" i="1"/>
  <c r="E219" i="1"/>
  <c r="A220" i="1"/>
  <c r="B220" i="1"/>
  <c r="C220" i="1"/>
  <c r="D220" i="1"/>
  <c r="E220" i="1"/>
  <c r="A221" i="1"/>
  <c r="B221" i="1"/>
  <c r="C221" i="1"/>
  <c r="D221" i="1"/>
  <c r="E221" i="1"/>
  <c r="A222" i="1"/>
  <c r="B222" i="1"/>
  <c r="C222" i="1"/>
  <c r="D222" i="1"/>
  <c r="E222" i="1"/>
  <c r="G222" i="1"/>
  <c r="A223" i="1"/>
  <c r="B223" i="1"/>
  <c r="C223" i="1"/>
  <c r="D223" i="1"/>
  <c r="E223" i="1"/>
  <c r="A224" i="1"/>
  <c r="B224" i="1"/>
  <c r="C224" i="1"/>
  <c r="D224" i="1"/>
  <c r="E224" i="1"/>
  <c r="A225" i="1"/>
  <c r="B225" i="1"/>
  <c r="C225" i="1"/>
  <c r="D225" i="1"/>
  <c r="E225" i="1"/>
  <c r="F225" i="1"/>
  <c r="H225" i="1"/>
  <c r="A226" i="1"/>
  <c r="B226" i="1"/>
  <c r="C226" i="1"/>
  <c r="D226" i="1"/>
  <c r="E226" i="1"/>
  <c r="A227" i="1"/>
  <c r="B227" i="1"/>
  <c r="C227" i="1"/>
  <c r="D227" i="1"/>
  <c r="E227" i="1"/>
  <c r="A228" i="1"/>
  <c r="B228" i="1"/>
  <c r="C228" i="1"/>
  <c r="D228" i="1"/>
  <c r="E228" i="1"/>
  <c r="A229" i="1"/>
  <c r="B229" i="1"/>
  <c r="C229" i="1"/>
  <c r="D229" i="1"/>
  <c r="E229" i="1"/>
  <c r="A230" i="1"/>
  <c r="B230" i="1"/>
  <c r="C230" i="1"/>
  <c r="D230" i="1"/>
  <c r="E230" i="1"/>
  <c r="G230" i="1"/>
  <c r="A231" i="1"/>
  <c r="B231" i="1"/>
  <c r="C231" i="1"/>
  <c r="D231" i="1"/>
  <c r="E231" i="1"/>
  <c r="A232" i="1"/>
  <c r="B232" i="1"/>
  <c r="C232" i="1"/>
  <c r="D232" i="1"/>
  <c r="E232" i="1"/>
  <c r="A233" i="1"/>
  <c r="B233" i="1"/>
  <c r="C233" i="1"/>
  <c r="D233" i="1"/>
  <c r="E233" i="1"/>
  <c r="F233" i="1"/>
  <c r="H233" i="1"/>
  <c r="A234" i="1"/>
  <c r="B234" i="1"/>
  <c r="C234" i="1"/>
  <c r="D234" i="1"/>
  <c r="E234" i="1"/>
  <c r="A235" i="1"/>
  <c r="B235" i="1"/>
  <c r="C235" i="1"/>
  <c r="D235" i="1"/>
  <c r="E235" i="1"/>
  <c r="A236" i="1"/>
  <c r="B236" i="1"/>
  <c r="C236" i="1"/>
  <c r="D236" i="1"/>
  <c r="E236" i="1"/>
  <c r="A239" i="1"/>
  <c r="B239" i="1"/>
  <c r="C239" i="1"/>
  <c r="D239" i="1"/>
  <c r="E239" i="1"/>
  <c r="G239" i="1"/>
  <c r="A240" i="1"/>
  <c r="B240" i="1"/>
  <c r="C240" i="1"/>
  <c r="D240" i="1"/>
  <c r="E240" i="1"/>
  <c r="A241" i="1"/>
  <c r="B241" i="1"/>
  <c r="C241" i="1"/>
  <c r="D241" i="1"/>
  <c r="E241" i="1"/>
  <c r="H241" i="1"/>
  <c r="A242" i="1"/>
  <c r="B242" i="1"/>
  <c r="C242" i="1"/>
  <c r="D242" i="1"/>
  <c r="E242" i="1"/>
  <c r="A243" i="1"/>
  <c r="B243" i="1"/>
  <c r="C243" i="1"/>
  <c r="D243" i="1"/>
  <c r="E243" i="1"/>
  <c r="A244" i="1"/>
  <c r="B244" i="1"/>
  <c r="C244" i="1"/>
  <c r="D244" i="1"/>
  <c r="E244" i="1"/>
  <c r="A245" i="1"/>
  <c r="B245" i="1"/>
  <c r="C245" i="1"/>
  <c r="D245" i="1"/>
  <c r="E245" i="1"/>
  <c r="G245" i="1"/>
  <c r="A246" i="1"/>
  <c r="B246" i="1"/>
  <c r="C246" i="1"/>
  <c r="D246" i="1"/>
  <c r="E246" i="1"/>
  <c r="A247" i="1"/>
  <c r="B247" i="1"/>
  <c r="C247" i="1"/>
  <c r="D247" i="1"/>
  <c r="E247" i="1"/>
  <c r="G247" i="1"/>
  <c r="A248" i="1"/>
  <c r="B248" i="1"/>
  <c r="C248" i="1"/>
  <c r="D248" i="1"/>
  <c r="E248" i="1"/>
  <c r="A249" i="1"/>
  <c r="B249" i="1"/>
  <c r="C249" i="1"/>
  <c r="D249" i="1"/>
  <c r="E249" i="1"/>
  <c r="H249" i="1"/>
  <c r="A250" i="1"/>
  <c r="B250" i="1"/>
  <c r="C250" i="1"/>
  <c r="D250" i="1"/>
  <c r="E250" i="1"/>
  <c r="G250" i="1"/>
  <c r="A251" i="1"/>
  <c r="B251" i="1"/>
  <c r="C251" i="1"/>
  <c r="D251" i="1"/>
  <c r="E251" i="1"/>
  <c r="A254" i="1"/>
  <c r="B254" i="1"/>
  <c r="C254" i="1"/>
  <c r="D254" i="1"/>
  <c r="E254" i="1"/>
  <c r="H254" i="1"/>
  <c r="A255" i="1"/>
  <c r="B255" i="1"/>
  <c r="C255" i="1"/>
  <c r="D255" i="1"/>
  <c r="E255" i="1"/>
  <c r="A256" i="1"/>
  <c r="B256" i="1"/>
  <c r="C256" i="1"/>
  <c r="D256" i="1"/>
  <c r="E256" i="1"/>
  <c r="H256" i="1"/>
  <c r="A257" i="1"/>
  <c r="B257" i="1"/>
  <c r="C257" i="1"/>
  <c r="D257" i="1"/>
  <c r="E257" i="1"/>
  <c r="A258" i="1"/>
  <c r="B258" i="1"/>
  <c r="C258" i="1"/>
  <c r="D258" i="1"/>
  <c r="E258" i="1"/>
  <c r="G258" i="1"/>
  <c r="A259" i="1"/>
  <c r="B259" i="1"/>
  <c r="C259" i="1"/>
  <c r="D259" i="1"/>
  <c r="E259" i="1"/>
  <c r="A260" i="1"/>
  <c r="B260" i="1"/>
  <c r="C260" i="1"/>
  <c r="D260" i="1"/>
  <c r="E260" i="1"/>
  <c r="A261" i="1"/>
  <c r="B261" i="1"/>
  <c r="C261" i="1"/>
  <c r="D261" i="1"/>
  <c r="E261" i="1"/>
  <c r="A262" i="1"/>
  <c r="B262" i="1"/>
  <c r="C262" i="1"/>
  <c r="D262" i="1"/>
  <c r="E262" i="1"/>
  <c r="A263" i="1"/>
  <c r="B263" i="1"/>
  <c r="C263" i="1"/>
  <c r="D263" i="1"/>
  <c r="E263" i="1"/>
  <c r="A264" i="1"/>
  <c r="B264" i="1"/>
  <c r="C264" i="1"/>
  <c r="D264" i="1"/>
  <c r="E264" i="1"/>
  <c r="A265" i="1"/>
  <c r="B265" i="1"/>
  <c r="C265" i="1"/>
  <c r="D265" i="1"/>
  <c r="E265" i="1"/>
  <c r="A266" i="1"/>
  <c r="B266" i="1"/>
  <c r="C266" i="1"/>
  <c r="D266" i="1"/>
  <c r="E266" i="1"/>
  <c r="A270" i="1"/>
  <c r="B270" i="1"/>
  <c r="C270" i="1"/>
  <c r="D270" i="1"/>
  <c r="E270" i="1"/>
  <c r="A271" i="1"/>
  <c r="B271" i="1"/>
  <c r="C271" i="1"/>
  <c r="D271" i="1"/>
  <c r="E271" i="1"/>
  <c r="F271" i="1"/>
  <c r="H271" i="1"/>
  <c r="A272" i="1"/>
  <c r="B272" i="1"/>
  <c r="C272" i="1"/>
  <c r="D272" i="1"/>
  <c r="E272" i="1"/>
  <c r="A273" i="1"/>
  <c r="B273" i="1"/>
  <c r="C273" i="1"/>
  <c r="D273" i="1"/>
  <c r="E273" i="1"/>
  <c r="A274" i="1"/>
  <c r="B274" i="1"/>
  <c r="C274" i="1"/>
  <c r="D274" i="1"/>
  <c r="E274" i="1"/>
  <c r="A275" i="1"/>
  <c r="B275" i="1"/>
  <c r="C275" i="1"/>
  <c r="D275" i="1"/>
  <c r="E275" i="1"/>
  <c r="A276" i="1"/>
  <c r="B276" i="1"/>
  <c r="C276" i="1"/>
  <c r="D276" i="1"/>
  <c r="E276" i="1"/>
  <c r="A277" i="1"/>
  <c r="B277" i="1"/>
  <c r="C277" i="1"/>
  <c r="D277" i="1"/>
  <c r="E277" i="1"/>
  <c r="H277" i="1"/>
  <c r="A278" i="1"/>
  <c r="B278" i="1"/>
  <c r="C278" i="1"/>
  <c r="D278" i="1"/>
  <c r="E278" i="1"/>
  <c r="A279" i="1"/>
  <c r="B279" i="1"/>
  <c r="C279" i="1"/>
  <c r="D279" i="1"/>
  <c r="E279" i="1"/>
  <c r="F279" i="1"/>
  <c r="H279" i="1"/>
  <c r="A280" i="1"/>
  <c r="B280" i="1"/>
  <c r="C280" i="1"/>
  <c r="D280" i="1"/>
  <c r="E280" i="1"/>
  <c r="A281" i="1"/>
  <c r="B281" i="1"/>
  <c r="C281" i="1"/>
  <c r="D281" i="1"/>
  <c r="E281" i="1"/>
  <c r="A288" i="1"/>
  <c r="B288" i="1"/>
  <c r="A289" i="1"/>
  <c r="B289" i="1"/>
  <c r="C289" i="1"/>
  <c r="D289" i="1"/>
  <c r="E289" i="1"/>
  <c r="A290" i="1"/>
  <c r="B290" i="1"/>
  <c r="C290" i="1"/>
  <c r="D290" i="1"/>
  <c r="E290" i="1"/>
  <c r="A291" i="1"/>
  <c r="B291" i="1"/>
  <c r="C291" i="1"/>
  <c r="D291" i="1"/>
  <c r="E291" i="1"/>
  <c r="A292" i="1"/>
  <c r="B292" i="1"/>
  <c r="C292" i="1"/>
  <c r="D292" i="1"/>
  <c r="E292" i="1"/>
  <c r="F292" i="1"/>
  <c r="H292" i="1"/>
  <c r="A293" i="1"/>
  <c r="B293" i="1"/>
  <c r="C293" i="1"/>
  <c r="D293" i="1"/>
  <c r="E293" i="1"/>
  <c r="A294" i="1"/>
  <c r="B294" i="1"/>
  <c r="C294" i="1"/>
  <c r="D294" i="1"/>
  <c r="E294" i="1"/>
  <c r="F294" i="1"/>
  <c r="H294" i="1"/>
  <c r="A295" i="1"/>
  <c r="B295" i="1"/>
  <c r="C295" i="1"/>
  <c r="D295" i="1"/>
  <c r="E295" i="1"/>
  <c r="A296" i="1"/>
  <c r="B296" i="1"/>
  <c r="C296" i="1"/>
  <c r="D296" i="1"/>
  <c r="E296" i="1"/>
  <c r="A297" i="1"/>
  <c r="B297" i="1"/>
  <c r="C297" i="1"/>
  <c r="D297" i="1"/>
  <c r="E297" i="1"/>
  <c r="E306" i="1"/>
  <c r="R20" i="4"/>
  <c r="G20" i="1"/>
  <c r="Y20" i="4"/>
  <c r="R224" i="4"/>
  <c r="G224" i="1"/>
  <c r="V224" i="4"/>
  <c r="R284" i="4"/>
  <c r="G291" i="1"/>
  <c r="V284" i="4"/>
  <c r="V232" i="4"/>
  <c r="V228" i="4"/>
  <c r="K224" i="4"/>
  <c r="V216" i="4"/>
  <c r="M148" i="4"/>
  <c r="K140" i="4"/>
  <c r="K128" i="4"/>
  <c r="N64" i="4"/>
  <c r="S64" i="4"/>
  <c r="H64" i="1"/>
  <c r="K284" i="4"/>
  <c r="V264" i="4"/>
  <c r="M256" i="4"/>
  <c r="R256" i="4"/>
  <c r="G257" i="1"/>
  <c r="N140" i="4"/>
  <c r="S140" i="4"/>
  <c r="H140" i="1"/>
  <c r="AB104" i="4"/>
  <c r="V97" i="4"/>
  <c r="M92" i="4"/>
  <c r="R84" i="4"/>
  <c r="G84" i="1"/>
  <c r="Y285" i="4"/>
  <c r="Y275" i="4"/>
  <c r="K268" i="4"/>
  <c r="V220" i="4"/>
  <c r="K188" i="4"/>
  <c r="V183" i="4"/>
  <c r="R165" i="4"/>
  <c r="G165" i="1"/>
  <c r="Y144" i="4"/>
  <c r="K136" i="4"/>
  <c r="K132" i="4"/>
  <c r="M88" i="4"/>
  <c r="M64" i="4"/>
  <c r="K283" i="4"/>
  <c r="M283" i="4"/>
  <c r="N283" i="4"/>
  <c r="S283" i="4"/>
  <c r="H290" i="1"/>
  <c r="K273" i="4"/>
  <c r="M273" i="4"/>
  <c r="N273" i="4"/>
  <c r="S273" i="4"/>
  <c r="H275" i="1"/>
  <c r="H293" i="4"/>
  <c r="H292" i="4"/>
  <c r="Q268" i="4"/>
  <c r="F270" i="1"/>
  <c r="Y268" i="4"/>
  <c r="M261" i="4"/>
  <c r="N261" i="4"/>
  <c r="S261" i="4"/>
  <c r="H262" i="1"/>
  <c r="K261" i="4"/>
  <c r="M288" i="4"/>
  <c r="R288" i="4"/>
  <c r="G295" i="1"/>
  <c r="N288" i="4"/>
  <c r="S288" i="4"/>
  <c r="H295" i="1"/>
  <c r="K288" i="4"/>
  <c r="M278" i="4"/>
  <c r="R278" i="4"/>
  <c r="G280" i="1"/>
  <c r="N278" i="4"/>
  <c r="S278" i="4"/>
  <c r="H280" i="1"/>
  <c r="K278" i="4"/>
  <c r="M270" i="4"/>
  <c r="R270" i="4"/>
  <c r="G272" i="1"/>
  <c r="N270" i="4"/>
  <c r="S270" i="4"/>
  <c r="H272" i="1"/>
  <c r="N271" i="4"/>
  <c r="S271" i="4"/>
  <c r="H273" i="1"/>
  <c r="N272" i="4"/>
  <c r="S272" i="4"/>
  <c r="H274" i="1"/>
  <c r="N274" i="4"/>
  <c r="S274" i="4"/>
  <c r="H276" i="1"/>
  <c r="N276" i="4"/>
  <c r="S276" i="4"/>
  <c r="H278" i="1"/>
  <c r="N279" i="4"/>
  <c r="S279" i="4"/>
  <c r="H281" i="1"/>
  <c r="H282" i="1"/>
  <c r="K270" i="4"/>
  <c r="N262" i="4"/>
  <c r="S262" i="4"/>
  <c r="H263" i="1"/>
  <c r="K262" i="4"/>
  <c r="M262" i="4"/>
  <c r="R262" i="4"/>
  <c r="G263" i="1"/>
  <c r="K289" i="4"/>
  <c r="M289" i="4"/>
  <c r="R289" i="4"/>
  <c r="G296" i="1"/>
  <c r="N289" i="4"/>
  <c r="S289" i="4"/>
  <c r="H296" i="1"/>
  <c r="M286" i="4"/>
  <c r="R286" i="4"/>
  <c r="G293" i="1"/>
  <c r="N286" i="4"/>
  <c r="S286" i="4"/>
  <c r="H293" i="1"/>
  <c r="K286" i="4"/>
  <c r="K279" i="4"/>
  <c r="M279" i="4"/>
  <c r="R279" i="4"/>
  <c r="G281" i="1"/>
  <c r="M276" i="4"/>
  <c r="R276" i="4"/>
  <c r="G278" i="1"/>
  <c r="K276" i="4"/>
  <c r="K271" i="4"/>
  <c r="M271" i="4"/>
  <c r="R271" i="4"/>
  <c r="G273" i="1"/>
  <c r="M263" i="4"/>
  <c r="K263" i="4"/>
  <c r="N263" i="4"/>
  <c r="S263" i="4"/>
  <c r="H264" i="1"/>
  <c r="AB287" i="4"/>
  <c r="AC285" i="4"/>
  <c r="M285" i="4"/>
  <c r="N284" i="4"/>
  <c r="S284" i="4"/>
  <c r="H291" i="1"/>
  <c r="AB277" i="4"/>
  <c r="AC275" i="4"/>
  <c r="M275" i="4"/>
  <c r="AB269" i="4"/>
  <c r="M268" i="4"/>
  <c r="R268" i="4"/>
  <c r="G270" i="1"/>
  <c r="N257" i="4"/>
  <c r="S257" i="4"/>
  <c r="H258" i="1"/>
  <c r="V256" i="4"/>
  <c r="M243" i="4"/>
  <c r="R243" i="4"/>
  <c r="G243" i="1"/>
  <c r="N243" i="4"/>
  <c r="S243" i="4"/>
  <c r="H243" i="1"/>
  <c r="K243" i="4"/>
  <c r="K240" i="4"/>
  <c r="M240" i="4"/>
  <c r="M236" i="4"/>
  <c r="R236" i="4"/>
  <c r="G236" i="1"/>
  <c r="N236" i="4"/>
  <c r="S236" i="4"/>
  <c r="H236" i="1"/>
  <c r="K236" i="4"/>
  <c r="M226" i="4"/>
  <c r="R226" i="4"/>
  <c r="G226" i="1"/>
  <c r="K226" i="4"/>
  <c r="N226" i="4"/>
  <c r="S226" i="4"/>
  <c r="H226" i="1"/>
  <c r="K221" i="4"/>
  <c r="M221" i="4"/>
  <c r="N221" i="4"/>
  <c r="S221" i="4"/>
  <c r="H221" i="1"/>
  <c r="N290" i="4"/>
  <c r="S290" i="4"/>
  <c r="H297" i="1"/>
  <c r="Z287" i="4"/>
  <c r="I287" i="4"/>
  <c r="AB285" i="4"/>
  <c r="N282" i="4"/>
  <c r="S282" i="4"/>
  <c r="H289" i="1"/>
  <c r="Z277" i="4"/>
  <c r="I277" i="4"/>
  <c r="AB275" i="4"/>
  <c r="Z269" i="4"/>
  <c r="I269" i="4"/>
  <c r="V268" i="4"/>
  <c r="N265" i="4"/>
  <c r="S265" i="4"/>
  <c r="H266" i="1"/>
  <c r="R259" i="4"/>
  <c r="G260" i="1"/>
  <c r="K259" i="4"/>
  <c r="M254" i="4"/>
  <c r="R254" i="4"/>
  <c r="G255" i="1"/>
  <c r="N254" i="4"/>
  <c r="S254" i="4"/>
  <c r="H255" i="1"/>
  <c r="K254" i="4"/>
  <c r="K253" i="4"/>
  <c r="M253" i="4"/>
  <c r="M251" i="4"/>
  <c r="R251" i="4"/>
  <c r="G251" i="1"/>
  <c r="N251" i="4"/>
  <c r="S251" i="4"/>
  <c r="H251" i="1"/>
  <c r="K251" i="4"/>
  <c r="K248" i="4"/>
  <c r="M248" i="4"/>
  <c r="K244" i="4"/>
  <c r="M244" i="4"/>
  <c r="N244" i="4"/>
  <c r="S244" i="4"/>
  <c r="H244" i="1"/>
  <c r="V242" i="4"/>
  <c r="K242" i="4"/>
  <c r="N242" i="4"/>
  <c r="S242" i="4"/>
  <c r="H242" i="1"/>
  <c r="V235" i="4"/>
  <c r="K235" i="4"/>
  <c r="N235" i="4"/>
  <c r="S235" i="4"/>
  <c r="H235" i="1"/>
  <c r="K231" i="4"/>
  <c r="M231" i="4"/>
  <c r="N231" i="4"/>
  <c r="S231" i="4"/>
  <c r="H231" i="1"/>
  <c r="K227" i="4"/>
  <c r="N227" i="4"/>
  <c r="S227" i="4"/>
  <c r="H227" i="1"/>
  <c r="M227" i="4"/>
  <c r="R227" i="4"/>
  <c r="G227" i="1"/>
  <c r="K215" i="4"/>
  <c r="M215" i="4"/>
  <c r="N215" i="4"/>
  <c r="S215" i="4"/>
  <c r="H215" i="1"/>
  <c r="Q199" i="4"/>
  <c r="F199" i="1"/>
  <c r="Y199" i="4"/>
  <c r="R290" i="4"/>
  <c r="G297" i="1"/>
  <c r="O287" i="4"/>
  <c r="T287" i="4"/>
  <c r="Q284" i="4"/>
  <c r="F291" i="1"/>
  <c r="Y284" i="4"/>
  <c r="R282" i="4"/>
  <c r="G289" i="1"/>
  <c r="O277" i="4"/>
  <c r="T277" i="4"/>
  <c r="Q274" i="4"/>
  <c r="F276" i="1"/>
  <c r="Y274" i="4"/>
  <c r="R272" i="4"/>
  <c r="G274" i="1"/>
  <c r="O269" i="4"/>
  <c r="T269" i="4"/>
  <c r="R265" i="4"/>
  <c r="G266" i="1"/>
  <c r="N258" i="4"/>
  <c r="S258" i="4"/>
  <c r="H259" i="1"/>
  <c r="K258" i="4"/>
  <c r="Q257" i="4"/>
  <c r="F258" i="1"/>
  <c r="Y257" i="4"/>
  <c r="V250" i="4"/>
  <c r="K250" i="4"/>
  <c r="N250" i="4"/>
  <c r="S250" i="4"/>
  <c r="H250" i="1"/>
  <c r="Q245" i="4"/>
  <c r="F245" i="1"/>
  <c r="Y245" i="4"/>
  <c r="M241" i="4"/>
  <c r="R241" i="4"/>
  <c r="G241" i="1"/>
  <c r="K241" i="4"/>
  <c r="M234" i="4"/>
  <c r="V234" i="4"/>
  <c r="R234" i="4"/>
  <c r="G234" i="1"/>
  <c r="K234" i="4"/>
  <c r="K229" i="4"/>
  <c r="M229" i="4"/>
  <c r="N229" i="4"/>
  <c r="S229" i="4"/>
  <c r="H229" i="1"/>
  <c r="V226" i="4"/>
  <c r="M218" i="4"/>
  <c r="R218" i="4"/>
  <c r="G218" i="1"/>
  <c r="K218" i="4"/>
  <c r="N218" i="4"/>
  <c r="S218" i="4"/>
  <c r="H218" i="1"/>
  <c r="Q203" i="4"/>
  <c r="F203" i="1"/>
  <c r="Y203" i="4"/>
  <c r="K290" i="4"/>
  <c r="AC287" i="4"/>
  <c r="M287" i="4"/>
  <c r="R287" i="4"/>
  <c r="G294" i="1"/>
  <c r="K282" i="4"/>
  <c r="AC277" i="4"/>
  <c r="M277" i="4"/>
  <c r="R277" i="4"/>
  <c r="G279" i="1"/>
  <c r="K272" i="4"/>
  <c r="AC269" i="4"/>
  <c r="M269" i="4"/>
  <c r="R269" i="4"/>
  <c r="G271" i="1"/>
  <c r="K265" i="4"/>
  <c r="N264" i="4"/>
  <c r="S264" i="4"/>
  <c r="H265" i="1"/>
  <c r="K264" i="4"/>
  <c r="N259" i="4"/>
  <c r="S259" i="4"/>
  <c r="H260" i="1"/>
  <c r="V258" i="4"/>
  <c r="N256" i="4"/>
  <c r="S256" i="4"/>
  <c r="H257" i="1"/>
  <c r="K256" i="4"/>
  <c r="K255" i="4"/>
  <c r="M255" i="4"/>
  <c r="M249" i="4"/>
  <c r="R249" i="4"/>
  <c r="G249" i="1"/>
  <c r="K249" i="4"/>
  <c r="K246" i="4"/>
  <c r="M246" i="4"/>
  <c r="N246" i="4"/>
  <c r="S246" i="4"/>
  <c r="H246" i="1"/>
  <c r="V243" i="4"/>
  <c r="V236" i="4"/>
  <c r="V227" i="4"/>
  <c r="K223" i="4"/>
  <c r="M223" i="4"/>
  <c r="N223" i="4"/>
  <c r="S223" i="4"/>
  <c r="H223" i="1"/>
  <c r="K219" i="4"/>
  <c r="N219" i="4"/>
  <c r="S219" i="4"/>
  <c r="H219" i="1"/>
  <c r="M219" i="4"/>
  <c r="R219" i="4"/>
  <c r="G219" i="1"/>
  <c r="Q230" i="4"/>
  <c r="F230" i="1"/>
  <c r="Y230" i="4"/>
  <c r="Q222" i="4"/>
  <c r="F222" i="1"/>
  <c r="Y222" i="4"/>
  <c r="Q214" i="4"/>
  <c r="F214" i="1"/>
  <c r="Y214" i="4"/>
  <c r="K212" i="4"/>
  <c r="M212" i="4"/>
  <c r="R212" i="4"/>
  <c r="G212" i="1"/>
  <c r="M208" i="4"/>
  <c r="R208" i="4"/>
  <c r="G208" i="1"/>
  <c r="K208" i="4"/>
  <c r="K202" i="4"/>
  <c r="M202" i="4"/>
  <c r="M197" i="4"/>
  <c r="K197" i="4"/>
  <c r="N197" i="4"/>
  <c r="S197" i="4"/>
  <c r="H197" i="1"/>
  <c r="K196" i="4"/>
  <c r="N196" i="4"/>
  <c r="S196" i="4"/>
  <c r="H196" i="1"/>
  <c r="AA193" i="4"/>
  <c r="Z193" i="4"/>
  <c r="O193" i="4"/>
  <c r="T193" i="4"/>
  <c r="I193" i="4"/>
  <c r="AC193" i="4"/>
  <c r="K191" i="4"/>
  <c r="N191" i="4"/>
  <c r="S191" i="4"/>
  <c r="H191" i="1"/>
  <c r="M185" i="4"/>
  <c r="R185" i="4"/>
  <c r="G185" i="1"/>
  <c r="K185" i="4"/>
  <c r="K182" i="4"/>
  <c r="M182" i="4"/>
  <c r="R182" i="4"/>
  <c r="G182" i="1"/>
  <c r="N182" i="4"/>
  <c r="S182" i="4"/>
  <c r="H182" i="1"/>
  <c r="M179" i="4"/>
  <c r="N179" i="4"/>
  <c r="S179" i="4"/>
  <c r="H179" i="1"/>
  <c r="K179" i="4"/>
  <c r="N168" i="4"/>
  <c r="S168" i="4"/>
  <c r="H168" i="1"/>
  <c r="K168" i="4"/>
  <c r="M168" i="4"/>
  <c r="R168" i="4"/>
  <c r="G168" i="1"/>
  <c r="M161" i="4"/>
  <c r="N161" i="4"/>
  <c r="S161" i="4"/>
  <c r="H161" i="1"/>
  <c r="K161" i="4"/>
  <c r="N155" i="4"/>
  <c r="S155" i="4"/>
  <c r="H155" i="1"/>
  <c r="K155" i="4"/>
  <c r="M155" i="4"/>
  <c r="R155" i="4"/>
  <c r="G155" i="1"/>
  <c r="V153" i="4"/>
  <c r="R153" i="4"/>
  <c r="G153" i="1"/>
  <c r="N247" i="4"/>
  <c r="S247" i="4"/>
  <c r="H247" i="1"/>
  <c r="N239" i="4"/>
  <c r="S239" i="4"/>
  <c r="H239" i="1"/>
  <c r="AC233" i="4"/>
  <c r="M233" i="4"/>
  <c r="N232" i="4"/>
  <c r="S232" i="4"/>
  <c r="H232" i="1"/>
  <c r="K228" i="4"/>
  <c r="AC225" i="4"/>
  <c r="M225" i="4"/>
  <c r="N224" i="4"/>
  <c r="S224" i="4"/>
  <c r="H224" i="1"/>
  <c r="K220" i="4"/>
  <c r="AC217" i="4"/>
  <c r="M217" i="4"/>
  <c r="N216" i="4"/>
  <c r="S216" i="4"/>
  <c r="H216" i="1"/>
  <c r="M213" i="4"/>
  <c r="K213" i="4"/>
  <c r="N212" i="4"/>
  <c r="S212" i="4"/>
  <c r="H212" i="1"/>
  <c r="N208" i="4"/>
  <c r="S208" i="4"/>
  <c r="H208" i="1"/>
  <c r="M201" i="4"/>
  <c r="R201" i="4"/>
  <c r="G201" i="1"/>
  <c r="N201" i="4"/>
  <c r="S201" i="4"/>
  <c r="H201" i="1"/>
  <c r="K201" i="4"/>
  <c r="K200" i="4"/>
  <c r="N200" i="4"/>
  <c r="S200" i="4"/>
  <c r="H200" i="1"/>
  <c r="M196" i="4"/>
  <c r="R196" i="4"/>
  <c r="G196" i="1"/>
  <c r="Q181" i="4"/>
  <c r="F181" i="1"/>
  <c r="Y181" i="4"/>
  <c r="N176" i="4"/>
  <c r="S176" i="4"/>
  <c r="H176" i="1"/>
  <c r="K176" i="4"/>
  <c r="M176" i="4"/>
  <c r="R176" i="4"/>
  <c r="G176" i="1"/>
  <c r="M169" i="4"/>
  <c r="N169" i="4"/>
  <c r="S169" i="4"/>
  <c r="H169" i="1"/>
  <c r="K169" i="4"/>
  <c r="N162" i="4"/>
  <c r="S162" i="4"/>
  <c r="H162" i="1"/>
  <c r="K162" i="4"/>
  <c r="M162" i="4"/>
  <c r="R162" i="4"/>
  <c r="G162" i="1"/>
  <c r="N245" i="4"/>
  <c r="S245" i="4"/>
  <c r="H245" i="1"/>
  <c r="AB233" i="4"/>
  <c r="N230" i="4"/>
  <c r="S230" i="4"/>
  <c r="H230" i="1"/>
  <c r="AB225" i="4"/>
  <c r="N222" i="4"/>
  <c r="S222" i="4"/>
  <c r="H222" i="1"/>
  <c r="AB217" i="4"/>
  <c r="N214" i="4"/>
  <c r="S214" i="4"/>
  <c r="H214" i="1"/>
  <c r="M206" i="4"/>
  <c r="K206" i="4"/>
  <c r="M205" i="4"/>
  <c r="K205" i="4"/>
  <c r="N205" i="4"/>
  <c r="S205" i="4"/>
  <c r="H205" i="1"/>
  <c r="K204" i="4"/>
  <c r="N204" i="4"/>
  <c r="S204" i="4"/>
  <c r="H204" i="1"/>
  <c r="N202" i="4"/>
  <c r="S202" i="4"/>
  <c r="H202" i="1"/>
  <c r="M200" i="4"/>
  <c r="R200" i="4"/>
  <c r="G200" i="1"/>
  <c r="M199" i="4"/>
  <c r="M191" i="4"/>
  <c r="R191" i="4"/>
  <c r="G191" i="1"/>
  <c r="M187" i="4"/>
  <c r="K187" i="4"/>
  <c r="N187" i="4"/>
  <c r="S187" i="4"/>
  <c r="H187" i="1"/>
  <c r="N185" i="4"/>
  <c r="S185" i="4"/>
  <c r="H185" i="1"/>
  <c r="K184" i="4"/>
  <c r="M184" i="4"/>
  <c r="V182" i="4"/>
  <c r="M177" i="4"/>
  <c r="N177" i="4"/>
  <c r="S177" i="4"/>
  <c r="H177" i="1"/>
  <c r="K177" i="4"/>
  <c r="N170" i="4"/>
  <c r="S170" i="4"/>
  <c r="H170" i="1"/>
  <c r="K170" i="4"/>
  <c r="M170" i="4"/>
  <c r="R170" i="4"/>
  <c r="G170" i="1"/>
  <c r="M163" i="4"/>
  <c r="N163" i="4"/>
  <c r="S163" i="4"/>
  <c r="H163" i="1"/>
  <c r="K163" i="4"/>
  <c r="R148" i="4"/>
  <c r="G148" i="1"/>
  <c r="V148" i="4"/>
  <c r="Q247" i="4"/>
  <c r="F247" i="1"/>
  <c r="Y247" i="4"/>
  <c r="Q239" i="4"/>
  <c r="F239" i="1"/>
  <c r="Y239" i="4"/>
  <c r="Z233" i="4"/>
  <c r="O233" i="4"/>
  <c r="T233" i="4"/>
  <c r="I233" i="4"/>
  <c r="Q232" i="4"/>
  <c r="F232" i="1"/>
  <c r="Y232" i="4"/>
  <c r="N228" i="4"/>
  <c r="S228" i="4"/>
  <c r="H228" i="1"/>
  <c r="Z225" i="4"/>
  <c r="O225" i="4"/>
  <c r="T225" i="4"/>
  <c r="I225" i="4"/>
  <c r="Q224" i="4"/>
  <c r="F224" i="1"/>
  <c r="Y224" i="4"/>
  <c r="N220" i="4"/>
  <c r="S220" i="4"/>
  <c r="H220" i="1"/>
  <c r="Z217" i="4"/>
  <c r="O217" i="4"/>
  <c r="T217" i="4"/>
  <c r="I217" i="4"/>
  <c r="Q216" i="4"/>
  <c r="F216" i="1"/>
  <c r="Y216" i="4"/>
  <c r="M211" i="4"/>
  <c r="K211" i="4"/>
  <c r="K207" i="4"/>
  <c r="M207" i="4"/>
  <c r="M204" i="4"/>
  <c r="R204" i="4"/>
  <c r="G204" i="1"/>
  <c r="M203" i="4"/>
  <c r="R203" i="4"/>
  <c r="G203" i="1"/>
  <c r="K198" i="4"/>
  <c r="M198" i="4"/>
  <c r="AB193" i="4"/>
  <c r="M192" i="4"/>
  <c r="K192" i="4"/>
  <c r="N192" i="4"/>
  <c r="S192" i="4"/>
  <c r="H192" i="1"/>
  <c r="V186" i="4"/>
  <c r="K186" i="4"/>
  <c r="N186" i="4"/>
  <c r="S186" i="4"/>
  <c r="H186" i="1"/>
  <c r="N178" i="4"/>
  <c r="S178" i="4"/>
  <c r="H178" i="1"/>
  <c r="K178" i="4"/>
  <c r="M178" i="4"/>
  <c r="R178" i="4"/>
  <c r="G178" i="1"/>
  <c r="M171" i="4"/>
  <c r="N171" i="4"/>
  <c r="S171" i="4"/>
  <c r="H171" i="1"/>
  <c r="K171" i="4"/>
  <c r="N160" i="4"/>
  <c r="S160" i="4"/>
  <c r="H160" i="1"/>
  <c r="K160" i="4"/>
  <c r="M160" i="4"/>
  <c r="R160" i="4"/>
  <c r="G160" i="1"/>
  <c r="M154" i="4"/>
  <c r="N154" i="4"/>
  <c r="S154" i="4"/>
  <c r="H154" i="1"/>
  <c r="K154" i="4"/>
  <c r="M193" i="4"/>
  <c r="M188" i="4"/>
  <c r="K183" i="4"/>
  <c r="M181" i="4"/>
  <c r="R181" i="4"/>
  <c r="G181" i="1"/>
  <c r="N180" i="4"/>
  <c r="S180" i="4"/>
  <c r="H180" i="1"/>
  <c r="K180" i="4"/>
  <c r="V175" i="4"/>
  <c r="N175" i="4"/>
  <c r="S175" i="4"/>
  <c r="H175" i="1"/>
  <c r="V174" i="4"/>
  <c r="N172" i="4"/>
  <c r="S172" i="4"/>
  <c r="H172" i="1"/>
  <c r="K172" i="4"/>
  <c r="V167" i="4"/>
  <c r="N167" i="4"/>
  <c r="S167" i="4"/>
  <c r="H167" i="1"/>
  <c r="V166" i="4"/>
  <c r="N164" i="4"/>
  <c r="S164" i="4"/>
  <c r="H164" i="1"/>
  <c r="K164" i="4"/>
  <c r="V159" i="4"/>
  <c r="N159" i="4"/>
  <c r="S159" i="4"/>
  <c r="H159" i="1"/>
  <c r="V158" i="4"/>
  <c r="K153" i="4"/>
  <c r="N153" i="4"/>
  <c r="S153" i="4"/>
  <c r="H153" i="1"/>
  <c r="K150" i="4"/>
  <c r="M150" i="4"/>
  <c r="N150" i="4"/>
  <c r="S150" i="4"/>
  <c r="H150" i="1"/>
  <c r="M149" i="4"/>
  <c r="N149" i="4"/>
  <c r="S149" i="4"/>
  <c r="H149" i="1"/>
  <c r="M146" i="4"/>
  <c r="V146" i="4"/>
  <c r="K146" i="4"/>
  <c r="R146" i="4"/>
  <c r="G146" i="1"/>
  <c r="M145" i="4"/>
  <c r="R145" i="4"/>
  <c r="G145" i="1"/>
  <c r="N145" i="4"/>
  <c r="S145" i="4"/>
  <c r="H145" i="1"/>
  <c r="K145" i="4"/>
  <c r="M135" i="4"/>
  <c r="R135" i="4"/>
  <c r="G135" i="1"/>
  <c r="N135" i="4"/>
  <c r="S135" i="4"/>
  <c r="H135" i="1"/>
  <c r="K135" i="4"/>
  <c r="Q131" i="4"/>
  <c r="F131" i="1"/>
  <c r="Y131" i="4"/>
  <c r="V181" i="4"/>
  <c r="N181" i="4"/>
  <c r="S181" i="4"/>
  <c r="H181" i="1"/>
  <c r="V180" i="4"/>
  <c r="N173" i="4"/>
  <c r="S173" i="4"/>
  <c r="H173" i="1"/>
  <c r="V172" i="4"/>
  <c r="N165" i="4"/>
  <c r="S165" i="4"/>
  <c r="H165" i="1"/>
  <c r="V164" i="4"/>
  <c r="K149" i="4"/>
  <c r="Q139" i="4"/>
  <c r="F139" i="1"/>
  <c r="Y139" i="4"/>
  <c r="N183" i="4"/>
  <c r="S183" i="4"/>
  <c r="H183" i="1"/>
  <c r="V178" i="4"/>
  <c r="K175" i="4"/>
  <c r="V170" i="4"/>
  <c r="K167" i="4"/>
  <c r="V162" i="4"/>
  <c r="K159" i="4"/>
  <c r="V155" i="4"/>
  <c r="M147" i="4"/>
  <c r="R147" i="4"/>
  <c r="G147" i="1"/>
  <c r="K147" i="4"/>
  <c r="M129" i="4"/>
  <c r="R129" i="4"/>
  <c r="G129" i="1"/>
  <c r="N129" i="4"/>
  <c r="S129" i="4"/>
  <c r="H129" i="1"/>
  <c r="K129" i="4"/>
  <c r="V176" i="4"/>
  <c r="N174" i="4"/>
  <c r="S174" i="4"/>
  <c r="H174" i="1"/>
  <c r="K174" i="4"/>
  <c r="Q173" i="4"/>
  <c r="F173" i="1"/>
  <c r="Y173" i="4"/>
  <c r="V168" i="4"/>
  <c r="N166" i="4"/>
  <c r="S166" i="4"/>
  <c r="H166" i="1"/>
  <c r="K166" i="4"/>
  <c r="Q165" i="4"/>
  <c r="F165" i="1"/>
  <c r="Y165" i="4"/>
  <c r="V160" i="4"/>
  <c r="N158" i="4"/>
  <c r="S158" i="4"/>
  <c r="H158" i="1"/>
  <c r="K158" i="4"/>
  <c r="K148" i="4"/>
  <c r="N148" i="4"/>
  <c r="S148" i="4"/>
  <c r="H148" i="1"/>
  <c r="V145" i="4"/>
  <c r="K142" i="4"/>
  <c r="M142" i="4"/>
  <c r="N142" i="4"/>
  <c r="S142" i="4"/>
  <c r="H142" i="1"/>
  <c r="M137" i="4"/>
  <c r="R137" i="4"/>
  <c r="G137" i="1"/>
  <c r="N137" i="4"/>
  <c r="S137" i="4"/>
  <c r="H137" i="1"/>
  <c r="K137" i="4"/>
  <c r="M127" i="4"/>
  <c r="R127" i="4"/>
  <c r="G127" i="1"/>
  <c r="N127" i="4"/>
  <c r="S127" i="4"/>
  <c r="H127" i="1"/>
  <c r="K127" i="4"/>
  <c r="AC144" i="4"/>
  <c r="M144" i="4"/>
  <c r="N143" i="4"/>
  <c r="S143" i="4"/>
  <c r="H143" i="1"/>
  <c r="Y138" i="4"/>
  <c r="M136" i="4"/>
  <c r="AC134" i="4"/>
  <c r="Y130" i="4"/>
  <c r="M128" i="4"/>
  <c r="AC126" i="4"/>
  <c r="M117" i="4"/>
  <c r="K117" i="4"/>
  <c r="Q117" i="4"/>
  <c r="F117" i="1"/>
  <c r="R89" i="4"/>
  <c r="G89" i="1"/>
  <c r="Y89" i="4"/>
  <c r="AB144" i="4"/>
  <c r="N141" i="4"/>
  <c r="S141" i="4"/>
  <c r="H141" i="1"/>
  <c r="V140" i="4"/>
  <c r="M133" i="4"/>
  <c r="R133" i="4"/>
  <c r="G133" i="1"/>
  <c r="N133" i="4"/>
  <c r="S133" i="4"/>
  <c r="H133" i="1"/>
  <c r="V132" i="4"/>
  <c r="K121" i="4"/>
  <c r="M121" i="4"/>
  <c r="R121" i="4"/>
  <c r="G121" i="1"/>
  <c r="N121" i="4"/>
  <c r="S121" i="4"/>
  <c r="H121" i="1"/>
  <c r="M120" i="4"/>
  <c r="K120" i="4"/>
  <c r="K112" i="4"/>
  <c r="Q112" i="4"/>
  <c r="F112" i="1"/>
  <c r="M112" i="4"/>
  <c r="V112" i="4"/>
  <c r="N112" i="4"/>
  <c r="S112" i="4"/>
  <c r="H112" i="1"/>
  <c r="M111" i="4"/>
  <c r="K111" i="4"/>
  <c r="Q111" i="4"/>
  <c r="F111" i="1"/>
  <c r="M109" i="4"/>
  <c r="N109" i="4"/>
  <c r="S109" i="4"/>
  <c r="H109" i="1"/>
  <c r="K109" i="4"/>
  <c r="Q109" i="4"/>
  <c r="F109" i="1"/>
  <c r="M105" i="4"/>
  <c r="V105" i="4"/>
  <c r="Q143" i="4"/>
  <c r="F143" i="1"/>
  <c r="Y143" i="4"/>
  <c r="R141" i="4"/>
  <c r="G141" i="1"/>
  <c r="M139" i="4"/>
  <c r="R139" i="4"/>
  <c r="G139" i="1"/>
  <c r="N139" i="4"/>
  <c r="S139" i="4"/>
  <c r="H139" i="1"/>
  <c r="AA134" i="4"/>
  <c r="O134" i="4"/>
  <c r="T134" i="4"/>
  <c r="AB134" i="4"/>
  <c r="M131" i="4"/>
  <c r="R131" i="4"/>
  <c r="G131" i="1"/>
  <c r="N131" i="4"/>
  <c r="S131" i="4"/>
  <c r="H131" i="1"/>
  <c r="V129" i="4"/>
  <c r="AA126" i="4"/>
  <c r="O126" i="4"/>
  <c r="T126" i="4"/>
  <c r="AB126" i="4"/>
  <c r="K123" i="4"/>
  <c r="M123" i="4"/>
  <c r="R123" i="4"/>
  <c r="G123" i="1"/>
  <c r="N123" i="4"/>
  <c r="S123" i="4"/>
  <c r="H123" i="1"/>
  <c r="M122" i="4"/>
  <c r="K122" i="4"/>
  <c r="K114" i="4"/>
  <c r="Q114" i="4"/>
  <c r="F114" i="1"/>
  <c r="M114" i="4"/>
  <c r="V114" i="4"/>
  <c r="N114" i="4"/>
  <c r="S114" i="4"/>
  <c r="H114" i="1"/>
  <c r="M113" i="4"/>
  <c r="K113" i="4"/>
  <c r="Q113" i="4"/>
  <c r="F113" i="1"/>
  <c r="K110" i="4"/>
  <c r="Q110" i="4"/>
  <c r="F110" i="1"/>
  <c r="M110" i="4"/>
  <c r="V110" i="4"/>
  <c r="N110" i="4"/>
  <c r="S110" i="4"/>
  <c r="H110" i="1"/>
  <c r="M102" i="4"/>
  <c r="N102" i="4"/>
  <c r="S102" i="4"/>
  <c r="H102" i="1"/>
  <c r="K102" i="4"/>
  <c r="Q102" i="4"/>
  <c r="F102" i="1"/>
  <c r="R92" i="4"/>
  <c r="G92" i="1"/>
  <c r="Y92" i="4"/>
  <c r="K141" i="4"/>
  <c r="M138" i="4"/>
  <c r="V135" i="4"/>
  <c r="I134" i="4"/>
  <c r="Q133" i="4"/>
  <c r="F133" i="1"/>
  <c r="Y133" i="4"/>
  <c r="M130" i="4"/>
  <c r="I126" i="4"/>
  <c r="M125" i="4"/>
  <c r="V125" i="4"/>
  <c r="K125" i="4"/>
  <c r="R125" i="4"/>
  <c r="G125" i="1"/>
  <c r="N125" i="4"/>
  <c r="S125" i="4"/>
  <c r="H125" i="1"/>
  <c r="M124" i="4"/>
  <c r="K124" i="4"/>
  <c r="N122" i="4"/>
  <c r="S122" i="4"/>
  <c r="H122" i="1"/>
  <c r="M116" i="4"/>
  <c r="V116" i="4"/>
  <c r="K116" i="4"/>
  <c r="Q116" i="4"/>
  <c r="F116" i="1"/>
  <c r="N116" i="4"/>
  <c r="S116" i="4"/>
  <c r="H116" i="1"/>
  <c r="M115" i="4"/>
  <c r="K115" i="4"/>
  <c r="Q115" i="4"/>
  <c r="F115" i="1"/>
  <c r="N113" i="4"/>
  <c r="S113" i="4"/>
  <c r="H113" i="1"/>
  <c r="M106" i="4"/>
  <c r="N106" i="4"/>
  <c r="S106" i="4"/>
  <c r="H106" i="1"/>
  <c r="K106" i="4"/>
  <c r="Q106" i="4"/>
  <c r="F106" i="1"/>
  <c r="K105" i="4"/>
  <c r="Q105" i="4"/>
  <c r="F105" i="1"/>
  <c r="N105" i="4"/>
  <c r="S105" i="4"/>
  <c r="H105" i="1"/>
  <c r="K103" i="4"/>
  <c r="Q103" i="4"/>
  <c r="F103" i="1"/>
  <c r="M103" i="4"/>
  <c r="N103" i="4"/>
  <c r="S103" i="4"/>
  <c r="H103" i="1"/>
  <c r="Z104" i="4"/>
  <c r="K100" i="4"/>
  <c r="Q100" i="4"/>
  <c r="F100" i="1"/>
  <c r="M100" i="4"/>
  <c r="N97" i="4"/>
  <c r="S97" i="4"/>
  <c r="H97" i="1"/>
  <c r="K96" i="4"/>
  <c r="Q96" i="4"/>
  <c r="F96" i="1"/>
  <c r="M96" i="4"/>
  <c r="N88" i="4"/>
  <c r="S88" i="4"/>
  <c r="H88" i="1"/>
  <c r="M86" i="4"/>
  <c r="N86" i="4"/>
  <c r="S86" i="4"/>
  <c r="H86" i="1"/>
  <c r="K86" i="4"/>
  <c r="Q86" i="4"/>
  <c r="F86" i="1"/>
  <c r="N83" i="4"/>
  <c r="S83" i="4"/>
  <c r="H83" i="1"/>
  <c r="K83" i="4"/>
  <c r="Q83" i="4"/>
  <c r="F83" i="1"/>
  <c r="M83" i="4"/>
  <c r="V83" i="4"/>
  <c r="N81" i="4"/>
  <c r="S81" i="4"/>
  <c r="H81" i="1"/>
  <c r="K81" i="4"/>
  <c r="Q81" i="4"/>
  <c r="F81" i="1"/>
  <c r="N104" i="4"/>
  <c r="S104" i="4"/>
  <c r="H104" i="1"/>
  <c r="M101" i="4"/>
  <c r="K101" i="4"/>
  <c r="Q101" i="4"/>
  <c r="F101" i="1"/>
  <c r="N100" i="4"/>
  <c r="S100" i="4"/>
  <c r="H100" i="1"/>
  <c r="M95" i="4"/>
  <c r="V95" i="4"/>
  <c r="N95" i="4"/>
  <c r="S95" i="4"/>
  <c r="H95" i="1"/>
  <c r="K95" i="4"/>
  <c r="Q95" i="4"/>
  <c r="F95" i="1"/>
  <c r="N87" i="4"/>
  <c r="S87" i="4"/>
  <c r="H87" i="1"/>
  <c r="K87" i="4"/>
  <c r="Q87" i="4"/>
  <c r="F87" i="1"/>
  <c r="M87" i="4"/>
  <c r="V87" i="4"/>
  <c r="N85" i="4"/>
  <c r="S85" i="4"/>
  <c r="H85" i="1"/>
  <c r="K85" i="4"/>
  <c r="Q85" i="4"/>
  <c r="F85" i="1"/>
  <c r="V84" i="4"/>
  <c r="K84" i="4"/>
  <c r="Q84" i="4"/>
  <c r="F84" i="1"/>
  <c r="M75" i="4"/>
  <c r="V75" i="4"/>
  <c r="N75" i="4"/>
  <c r="S75" i="4"/>
  <c r="H75" i="1"/>
  <c r="K75" i="4"/>
  <c r="Q75" i="4"/>
  <c r="F75" i="1"/>
  <c r="AC104" i="4"/>
  <c r="R104" i="4"/>
  <c r="G104" i="1"/>
  <c r="K98" i="4"/>
  <c r="Q98" i="4"/>
  <c r="F98" i="1"/>
  <c r="M98" i="4"/>
  <c r="M93" i="4"/>
  <c r="N93" i="4"/>
  <c r="S93" i="4"/>
  <c r="H93" i="1"/>
  <c r="K93" i="4"/>
  <c r="Q93" i="4"/>
  <c r="F93" i="1"/>
  <c r="N89" i="4"/>
  <c r="S89" i="4"/>
  <c r="H89" i="1"/>
  <c r="K89" i="4"/>
  <c r="Q89" i="4"/>
  <c r="F89" i="1"/>
  <c r="AB84" i="4"/>
  <c r="AC84" i="4"/>
  <c r="I84" i="4"/>
  <c r="Z84" i="4"/>
  <c r="I81" i="4"/>
  <c r="Z81" i="4"/>
  <c r="AA81" i="4"/>
  <c r="O81" i="4"/>
  <c r="T81" i="4"/>
  <c r="AB81" i="4"/>
  <c r="AA104" i="4"/>
  <c r="V104" i="4"/>
  <c r="K104" i="4"/>
  <c r="Q104" i="4"/>
  <c r="F104" i="1"/>
  <c r="M99" i="4"/>
  <c r="K99" i="4"/>
  <c r="Q99" i="4"/>
  <c r="F99" i="1"/>
  <c r="N98" i="4"/>
  <c r="S98" i="4"/>
  <c r="H98" i="1"/>
  <c r="Y97" i="4"/>
  <c r="R97" i="4"/>
  <c r="G97" i="1"/>
  <c r="N94" i="4"/>
  <c r="S94" i="4"/>
  <c r="H94" i="1"/>
  <c r="K94" i="4"/>
  <c r="Q94" i="4"/>
  <c r="F94" i="1"/>
  <c r="M94" i="4"/>
  <c r="N92" i="4"/>
  <c r="S92" i="4"/>
  <c r="H92" i="1"/>
  <c r="K92" i="4"/>
  <c r="Q92" i="4"/>
  <c r="F92" i="1"/>
  <c r="I85" i="4"/>
  <c r="Z85" i="4"/>
  <c r="AA85" i="4"/>
  <c r="AB85" i="4"/>
  <c r="AA84" i="4"/>
  <c r="N84" i="4"/>
  <c r="S84" i="4"/>
  <c r="H84" i="1"/>
  <c r="M82" i="4"/>
  <c r="K82" i="4"/>
  <c r="Q82" i="4"/>
  <c r="F82" i="1"/>
  <c r="N82" i="4"/>
  <c r="S82" i="4"/>
  <c r="H82" i="1"/>
  <c r="V89" i="4"/>
  <c r="V81" i="4"/>
  <c r="Y64" i="4"/>
  <c r="V64" i="4"/>
  <c r="R64" i="4"/>
  <c r="G64" i="1"/>
  <c r="V92" i="4"/>
  <c r="V85" i="4"/>
  <c r="M73" i="4"/>
  <c r="N73" i="4"/>
  <c r="S73" i="4"/>
  <c r="H73" i="1"/>
  <c r="K73" i="4"/>
  <c r="Q73" i="4"/>
  <c r="F73" i="1"/>
  <c r="M68" i="4"/>
  <c r="N68" i="4"/>
  <c r="S68" i="4"/>
  <c r="H68" i="1"/>
  <c r="K68" i="4"/>
  <c r="Q68" i="4"/>
  <c r="F68" i="1"/>
  <c r="Y66" i="4"/>
  <c r="V66" i="4"/>
  <c r="R66" i="4"/>
  <c r="G66" i="1"/>
  <c r="M78" i="4"/>
  <c r="N78" i="4"/>
  <c r="S78" i="4"/>
  <c r="H78" i="1"/>
  <c r="K78" i="4"/>
  <c r="Q78" i="4"/>
  <c r="F78" i="1"/>
  <c r="N65" i="4"/>
  <c r="S65" i="4"/>
  <c r="H65" i="1"/>
  <c r="M65" i="4"/>
  <c r="K65" i="4"/>
  <c r="Q65" i="4"/>
  <c r="F65" i="1"/>
  <c r="V61" i="4"/>
  <c r="R61" i="4"/>
  <c r="G61" i="1"/>
  <c r="Y61" i="4"/>
  <c r="N74" i="4"/>
  <c r="S74" i="4"/>
  <c r="H74" i="1"/>
  <c r="N72" i="4"/>
  <c r="S72" i="4"/>
  <c r="H72" i="1"/>
  <c r="N69" i="4"/>
  <c r="S69" i="4"/>
  <c r="H69" i="1"/>
  <c r="N67" i="4"/>
  <c r="S67" i="4"/>
  <c r="H67" i="1"/>
  <c r="K60" i="4"/>
  <c r="Q60" i="4"/>
  <c r="F60" i="1"/>
  <c r="K54" i="4"/>
  <c r="Q54" i="4"/>
  <c r="F54" i="1"/>
  <c r="M54" i="4"/>
  <c r="M47" i="4"/>
  <c r="K47" i="4"/>
  <c r="Q47" i="4"/>
  <c r="F47" i="1"/>
  <c r="N47" i="4"/>
  <c r="S47" i="4"/>
  <c r="H47" i="1"/>
  <c r="K46" i="4"/>
  <c r="Q46" i="4"/>
  <c r="F46" i="1"/>
  <c r="N46" i="4"/>
  <c r="S46" i="4"/>
  <c r="H46" i="1"/>
  <c r="M43" i="4"/>
  <c r="K43" i="4"/>
  <c r="Q43" i="4"/>
  <c r="F43" i="1"/>
  <c r="N43" i="4"/>
  <c r="S43" i="4"/>
  <c r="H43" i="1"/>
  <c r="M41" i="4"/>
  <c r="N41" i="4"/>
  <c r="S41" i="4"/>
  <c r="H41" i="1"/>
  <c r="M35" i="4"/>
  <c r="K35" i="4"/>
  <c r="Q35" i="4"/>
  <c r="F35" i="1"/>
  <c r="N34" i="4"/>
  <c r="S34" i="4"/>
  <c r="H34" i="1"/>
  <c r="K34" i="4"/>
  <c r="Q34" i="4"/>
  <c r="F34" i="1"/>
  <c r="M34" i="4"/>
  <c r="N8" i="4"/>
  <c r="S8" i="4"/>
  <c r="H7" i="1"/>
  <c r="K8" i="4"/>
  <c r="Q8" i="4"/>
  <c r="M8" i="4"/>
  <c r="V8" i="4"/>
  <c r="M74" i="4"/>
  <c r="M72" i="4"/>
  <c r="M69" i="4"/>
  <c r="M67" i="4"/>
  <c r="M53" i="4"/>
  <c r="N53" i="4"/>
  <c r="S53" i="4"/>
  <c r="H53" i="1"/>
  <c r="K53" i="4"/>
  <c r="Q53" i="4"/>
  <c r="F53" i="1"/>
  <c r="K52" i="4"/>
  <c r="Q52" i="4"/>
  <c r="F52" i="1"/>
  <c r="N52" i="4"/>
  <c r="S52" i="4"/>
  <c r="H52" i="1"/>
  <c r="M46" i="4"/>
  <c r="Y45" i="4"/>
  <c r="R45" i="4"/>
  <c r="G45" i="1"/>
  <c r="N44" i="4"/>
  <c r="S44" i="4"/>
  <c r="H44" i="1"/>
  <c r="K44" i="4"/>
  <c r="Q44" i="4"/>
  <c r="F44" i="1"/>
  <c r="M44" i="4"/>
  <c r="N42" i="4"/>
  <c r="S42" i="4"/>
  <c r="H42" i="1"/>
  <c r="K42" i="4"/>
  <c r="Q42" i="4"/>
  <c r="F42" i="1"/>
  <c r="N40" i="4"/>
  <c r="S40" i="4"/>
  <c r="H40" i="1"/>
  <c r="K40" i="4"/>
  <c r="Q40" i="4"/>
  <c r="F40" i="1"/>
  <c r="M40" i="4"/>
  <c r="M31" i="4"/>
  <c r="N31" i="4"/>
  <c r="S31" i="4"/>
  <c r="H31" i="1"/>
  <c r="R26" i="4"/>
  <c r="G26" i="1"/>
  <c r="Y26" i="4"/>
  <c r="M60" i="4"/>
  <c r="V60" i="4"/>
  <c r="M59" i="4"/>
  <c r="K59" i="4"/>
  <c r="Q59" i="4"/>
  <c r="F59" i="1"/>
  <c r="N59" i="4"/>
  <c r="S59" i="4"/>
  <c r="H59" i="1"/>
  <c r="K58" i="4"/>
  <c r="Q58" i="4"/>
  <c r="F58" i="1"/>
  <c r="N58" i="4"/>
  <c r="S58" i="4"/>
  <c r="H58" i="1"/>
  <c r="H62" i="1"/>
  <c r="N54" i="4"/>
  <c r="S54" i="4"/>
  <c r="H54" i="1"/>
  <c r="M52" i="4"/>
  <c r="M51" i="4"/>
  <c r="N45" i="4"/>
  <c r="S45" i="4"/>
  <c r="H45" i="1"/>
  <c r="N35" i="4"/>
  <c r="S35" i="4"/>
  <c r="H35" i="1"/>
  <c r="M33" i="4"/>
  <c r="K33" i="4"/>
  <c r="Q33" i="4"/>
  <c r="F33" i="1"/>
  <c r="N33" i="4"/>
  <c r="S33" i="4"/>
  <c r="H33" i="1"/>
  <c r="N30" i="4"/>
  <c r="S30" i="4"/>
  <c r="H30" i="1"/>
  <c r="K30" i="4"/>
  <c r="Q30" i="4"/>
  <c r="F30" i="1"/>
  <c r="M30" i="4"/>
  <c r="I20" i="4"/>
  <c r="Z20" i="4"/>
  <c r="AA20" i="4"/>
  <c r="AB20" i="4"/>
  <c r="AC20" i="4"/>
  <c r="M11" i="4"/>
  <c r="N11" i="4"/>
  <c r="S11" i="4"/>
  <c r="H10" i="1"/>
  <c r="K11" i="4"/>
  <c r="Q11" i="4"/>
  <c r="F10" i="1"/>
  <c r="M58" i="4"/>
  <c r="V58" i="4"/>
  <c r="M57" i="4"/>
  <c r="V57" i="4"/>
  <c r="K50" i="4"/>
  <c r="Q50" i="4"/>
  <c r="F50" i="1"/>
  <c r="M50" i="4"/>
  <c r="V47" i="4"/>
  <c r="I42" i="4"/>
  <c r="Z42" i="4"/>
  <c r="AA42" i="4"/>
  <c r="O42" i="4"/>
  <c r="T42" i="4"/>
  <c r="AB42" i="4"/>
  <c r="K41" i="4"/>
  <c r="Q41" i="4"/>
  <c r="F41" i="1"/>
  <c r="R38" i="4"/>
  <c r="G38" i="1"/>
  <c r="Y38" i="4"/>
  <c r="N32" i="4"/>
  <c r="S32" i="4"/>
  <c r="H32" i="1"/>
  <c r="K32" i="4"/>
  <c r="Q32" i="4"/>
  <c r="F32" i="1"/>
  <c r="M32" i="4"/>
  <c r="V32" i="4"/>
  <c r="N28" i="4"/>
  <c r="S28" i="4"/>
  <c r="H28" i="1"/>
  <c r="M28" i="4"/>
  <c r="V28" i="4"/>
  <c r="K28" i="4"/>
  <c r="Q28" i="4"/>
  <c r="F28" i="1"/>
  <c r="V42" i="4"/>
  <c r="R39" i="4"/>
  <c r="G39" i="1"/>
  <c r="K39" i="4"/>
  <c r="Q39" i="4"/>
  <c r="F39" i="1"/>
  <c r="M15" i="4"/>
  <c r="N15" i="4"/>
  <c r="S15" i="4"/>
  <c r="H14" i="1"/>
  <c r="N12" i="4"/>
  <c r="S12" i="4"/>
  <c r="H11" i="1"/>
  <c r="K12" i="4"/>
  <c r="Q12" i="4"/>
  <c r="F11" i="1"/>
  <c r="M12" i="4"/>
  <c r="V40" i="4"/>
  <c r="AB39" i="4"/>
  <c r="AC39" i="4"/>
  <c r="I39" i="4"/>
  <c r="N38" i="4"/>
  <c r="S38" i="4"/>
  <c r="H38" i="1"/>
  <c r="K38" i="4"/>
  <c r="Q38" i="4"/>
  <c r="F38" i="1"/>
  <c r="V30" i="4"/>
  <c r="AB29" i="4"/>
  <c r="AC29" i="4"/>
  <c r="I29" i="4"/>
  <c r="M21" i="4"/>
  <c r="V21" i="4"/>
  <c r="N21" i="4"/>
  <c r="S21" i="4"/>
  <c r="H21" i="1"/>
  <c r="N16" i="4"/>
  <c r="S16" i="4"/>
  <c r="H15" i="1"/>
  <c r="K16" i="4"/>
  <c r="Q16" i="4"/>
  <c r="F15" i="1"/>
  <c r="M16" i="4"/>
  <c r="Y10" i="4"/>
  <c r="AA39" i="4"/>
  <c r="O39" i="4"/>
  <c r="T39" i="4"/>
  <c r="V39" i="4"/>
  <c r="N39" i="4"/>
  <c r="S39" i="4"/>
  <c r="H39" i="1"/>
  <c r="V38" i="4"/>
  <c r="AA29" i="4"/>
  <c r="O29" i="4"/>
  <c r="T29" i="4"/>
  <c r="V29" i="4"/>
  <c r="N29" i="4"/>
  <c r="S29" i="4"/>
  <c r="H29" i="1"/>
  <c r="M27" i="4"/>
  <c r="N27" i="4"/>
  <c r="S27" i="4"/>
  <c r="H27" i="1"/>
  <c r="N24" i="4"/>
  <c r="S24" i="4"/>
  <c r="H24" i="1"/>
  <c r="K24" i="4"/>
  <c r="Q24" i="4"/>
  <c r="F24" i="1"/>
  <c r="M24" i="4"/>
  <c r="V16" i="4"/>
  <c r="K15" i="4"/>
  <c r="Q15" i="4"/>
  <c r="F14" i="1"/>
  <c r="Y14" i="4"/>
  <c r="V11" i="4"/>
  <c r="M7" i="4"/>
  <c r="V7" i="4"/>
  <c r="N7" i="4"/>
  <c r="S7" i="4"/>
  <c r="V26" i="4"/>
  <c r="M25" i="4"/>
  <c r="V25" i="4"/>
  <c r="V20" i="4"/>
  <c r="V14" i="4"/>
  <c r="V10" i="4"/>
  <c r="N26" i="4"/>
  <c r="S26" i="4"/>
  <c r="H26" i="1"/>
  <c r="K26" i="4"/>
  <c r="Q26" i="4"/>
  <c r="F26" i="1"/>
  <c r="N25" i="4"/>
  <c r="S25" i="4"/>
  <c r="H25" i="1"/>
  <c r="K25" i="4"/>
  <c r="Q25" i="4"/>
  <c r="F25" i="1"/>
  <c r="N20" i="4"/>
  <c r="S20" i="4"/>
  <c r="H20" i="1"/>
  <c r="K20" i="4"/>
  <c r="Q20" i="4"/>
  <c r="F20" i="1"/>
  <c r="F22" i="1"/>
  <c r="M17" i="4"/>
  <c r="N17" i="4"/>
  <c r="S17" i="4"/>
  <c r="H16" i="1"/>
  <c r="K17" i="4"/>
  <c r="Q17" i="4"/>
  <c r="F16" i="1"/>
  <c r="N14" i="4"/>
  <c r="S14" i="4"/>
  <c r="H13" i="1"/>
  <c r="K14" i="4"/>
  <c r="Q14" i="4"/>
  <c r="F13" i="1"/>
  <c r="M13" i="4"/>
  <c r="N13" i="4"/>
  <c r="S13" i="4"/>
  <c r="H12" i="1"/>
  <c r="K13" i="4"/>
  <c r="Q13" i="4"/>
  <c r="F12" i="1"/>
  <c r="N10" i="4"/>
  <c r="S10" i="4"/>
  <c r="H9" i="1"/>
  <c r="K10" i="4"/>
  <c r="Q10" i="4"/>
  <c r="F9" i="1"/>
  <c r="M9" i="4"/>
  <c r="N9" i="4"/>
  <c r="S9" i="4"/>
  <c r="H8" i="1"/>
  <c r="K9" i="4"/>
  <c r="Q9" i="4"/>
  <c r="F8" i="1"/>
  <c r="AA275" i="4"/>
  <c r="I275" i="4"/>
  <c r="Z275" i="4"/>
  <c r="F62" i="1"/>
  <c r="V133" i="4"/>
  <c r="P269" i="4"/>
  <c r="U269" i="4"/>
  <c r="I271" i="1"/>
  <c r="P277" i="4"/>
  <c r="U277" i="4"/>
  <c r="I279" i="1"/>
  <c r="P287" i="4"/>
  <c r="U287" i="4"/>
  <c r="I294" i="1"/>
  <c r="V241" i="4"/>
  <c r="V279" i="4"/>
  <c r="Y136" i="4"/>
  <c r="Q136" i="4"/>
  <c r="F136" i="1"/>
  <c r="Y188" i="4"/>
  <c r="Q188" i="4"/>
  <c r="F188" i="1"/>
  <c r="AA285" i="4"/>
  <c r="Z285" i="4"/>
  <c r="O285" i="4"/>
  <c r="T285" i="4"/>
  <c r="I285" i="4"/>
  <c r="Q132" i="4"/>
  <c r="F132" i="1"/>
  <c r="Y132" i="4"/>
  <c r="Q140" i="4"/>
  <c r="F140" i="1"/>
  <c r="Y140" i="4"/>
  <c r="P39" i="4"/>
  <c r="U39" i="4"/>
  <c r="I39" i="1"/>
  <c r="O20" i="4"/>
  <c r="T20" i="4"/>
  <c r="V262" i="4"/>
  <c r="AA144" i="4"/>
  <c r="I144" i="4"/>
  <c r="Z144" i="4"/>
  <c r="F70" i="1"/>
  <c r="F76" i="1"/>
  <c r="H238" i="1"/>
  <c r="Y88" i="4"/>
  <c r="V88" i="4"/>
  <c r="R88" i="4"/>
  <c r="G88" i="1"/>
  <c r="Y128" i="4"/>
  <c r="Q128" i="4"/>
  <c r="F128" i="1"/>
  <c r="Y25" i="4"/>
  <c r="R25" i="4"/>
  <c r="G25" i="1"/>
  <c r="Y7" i="4"/>
  <c r="R7" i="4"/>
  <c r="R16" i="4"/>
  <c r="G15" i="1"/>
  <c r="Y16" i="4"/>
  <c r="Y21" i="4"/>
  <c r="R21" i="4"/>
  <c r="G21" i="1"/>
  <c r="G22" i="1"/>
  <c r="P29" i="4"/>
  <c r="U29" i="4"/>
  <c r="I29" i="1"/>
  <c r="H49" i="1"/>
  <c r="H48" i="1"/>
  <c r="Y57" i="4"/>
  <c r="R57" i="4"/>
  <c r="G57" i="1"/>
  <c r="R40" i="4"/>
  <c r="G40" i="1"/>
  <c r="Y40" i="4"/>
  <c r="H55" i="1"/>
  <c r="Y53" i="4"/>
  <c r="V53" i="4"/>
  <c r="R53" i="4"/>
  <c r="G53" i="1"/>
  <c r="Y72" i="4"/>
  <c r="R72" i="4"/>
  <c r="G72" i="1"/>
  <c r="V72" i="4"/>
  <c r="Y41" i="4"/>
  <c r="V41" i="4"/>
  <c r="R41" i="4"/>
  <c r="G41" i="1"/>
  <c r="Y47" i="4"/>
  <c r="R47" i="4"/>
  <c r="G47" i="1"/>
  <c r="Y73" i="4"/>
  <c r="R73" i="4"/>
  <c r="G73" i="1"/>
  <c r="V73" i="4"/>
  <c r="F107" i="1"/>
  <c r="O104" i="4"/>
  <c r="T104" i="4"/>
  <c r="Y98" i="4"/>
  <c r="R98" i="4"/>
  <c r="G98" i="1"/>
  <c r="R87" i="4"/>
  <c r="G87" i="1"/>
  <c r="Y87" i="4"/>
  <c r="H91" i="1"/>
  <c r="H90" i="1"/>
  <c r="R103" i="4"/>
  <c r="G103" i="1"/>
  <c r="Y103" i="4"/>
  <c r="Y116" i="4"/>
  <c r="R116" i="4"/>
  <c r="G116" i="1"/>
  <c r="Q124" i="4"/>
  <c r="F124" i="1"/>
  <c r="Y124" i="4"/>
  <c r="Q125" i="4"/>
  <c r="F125" i="1"/>
  <c r="Y125" i="4"/>
  <c r="V130" i="4"/>
  <c r="R130" i="4"/>
  <c r="G130" i="1"/>
  <c r="I92" i="4"/>
  <c r="Z92" i="4"/>
  <c r="AA92" i="4"/>
  <c r="AB92" i="4"/>
  <c r="AC92" i="4"/>
  <c r="Y114" i="4"/>
  <c r="R114" i="4"/>
  <c r="G114" i="1"/>
  <c r="R122" i="4"/>
  <c r="G122" i="1"/>
  <c r="V122" i="4"/>
  <c r="V123" i="4"/>
  <c r="V137" i="4"/>
  <c r="AC143" i="4"/>
  <c r="I143" i="4"/>
  <c r="Z143" i="4"/>
  <c r="AA143" i="4"/>
  <c r="AB143" i="4"/>
  <c r="V103" i="4"/>
  <c r="Y109" i="4"/>
  <c r="R109" i="4"/>
  <c r="G109" i="1"/>
  <c r="V109" i="4"/>
  <c r="Y112" i="4"/>
  <c r="R112" i="4"/>
  <c r="G112" i="1"/>
  <c r="R120" i="4"/>
  <c r="G120" i="1"/>
  <c r="V120" i="4"/>
  <c r="V121" i="4"/>
  <c r="V128" i="4"/>
  <c r="R128" i="4"/>
  <c r="G128" i="1"/>
  <c r="P134" i="4"/>
  <c r="U134" i="4"/>
  <c r="I134" i="1"/>
  <c r="Q142" i="4"/>
  <c r="F142" i="1"/>
  <c r="Y142" i="4"/>
  <c r="Q158" i="4"/>
  <c r="F158" i="1"/>
  <c r="Y158" i="4"/>
  <c r="AB173" i="4"/>
  <c r="AC173" i="4"/>
  <c r="Z173" i="4"/>
  <c r="AA173" i="4"/>
  <c r="I173" i="4"/>
  <c r="Q159" i="4"/>
  <c r="F159" i="1"/>
  <c r="Y159" i="4"/>
  <c r="Q175" i="4"/>
  <c r="F175" i="1"/>
  <c r="Y175" i="4"/>
  <c r="V147" i="4"/>
  <c r="Q135" i="4"/>
  <c r="F135" i="1"/>
  <c r="Y135" i="4"/>
  <c r="Q145" i="4"/>
  <c r="F145" i="1"/>
  <c r="Y145" i="4"/>
  <c r="Q146" i="4"/>
  <c r="F146" i="1"/>
  <c r="Y146" i="4"/>
  <c r="Y153" i="4"/>
  <c r="Q153" i="4"/>
  <c r="F153" i="1"/>
  <c r="Q164" i="4"/>
  <c r="F164" i="1"/>
  <c r="Y164" i="4"/>
  <c r="R193" i="4"/>
  <c r="G193" i="1"/>
  <c r="V193" i="4"/>
  <c r="R198" i="4"/>
  <c r="G198" i="1"/>
  <c r="V198" i="4"/>
  <c r="V204" i="4"/>
  <c r="R211" i="4"/>
  <c r="G211" i="1"/>
  <c r="V211" i="4"/>
  <c r="Q184" i="4"/>
  <c r="F184" i="1"/>
  <c r="Y184" i="4"/>
  <c r="V187" i="4"/>
  <c r="R187" i="4"/>
  <c r="G187" i="1"/>
  <c r="V200" i="4"/>
  <c r="V206" i="4"/>
  <c r="R206" i="4"/>
  <c r="G206" i="1"/>
  <c r="V196" i="4"/>
  <c r="Q213" i="4"/>
  <c r="F213" i="1"/>
  <c r="Y213" i="4"/>
  <c r="P217" i="4"/>
  <c r="U217" i="4"/>
  <c r="I217" i="1"/>
  <c r="P225" i="4"/>
  <c r="U225" i="4"/>
  <c r="I225" i="1"/>
  <c r="P233" i="4"/>
  <c r="U233" i="4"/>
  <c r="I233" i="1"/>
  <c r="Q161" i="4"/>
  <c r="F161" i="1"/>
  <c r="Y161" i="4"/>
  <c r="Q168" i="4"/>
  <c r="F168" i="1"/>
  <c r="Y168" i="4"/>
  <c r="V179" i="4"/>
  <c r="R179" i="4"/>
  <c r="G179" i="1"/>
  <c r="Q185" i="4"/>
  <c r="F185" i="1"/>
  <c r="Y185" i="4"/>
  <c r="Q191" i="4"/>
  <c r="F191" i="1"/>
  <c r="Y191" i="4"/>
  <c r="R202" i="4"/>
  <c r="G202" i="1"/>
  <c r="V202" i="4"/>
  <c r="AC230" i="4"/>
  <c r="AB230" i="4"/>
  <c r="I230" i="4"/>
  <c r="Z230" i="4"/>
  <c r="AA230" i="4"/>
  <c r="Q223" i="4"/>
  <c r="F223" i="1"/>
  <c r="Y223" i="4"/>
  <c r="Q249" i="4"/>
  <c r="F249" i="1"/>
  <c r="Y249" i="4"/>
  <c r="Q255" i="4"/>
  <c r="F256" i="1"/>
  <c r="Y255" i="4"/>
  <c r="Q234" i="4"/>
  <c r="F234" i="1"/>
  <c r="Y234" i="4"/>
  <c r="Q215" i="4"/>
  <c r="F215" i="1"/>
  <c r="Y215" i="4"/>
  <c r="Y227" i="4"/>
  <c r="Q227" i="4"/>
  <c r="F227" i="1"/>
  <c r="Y242" i="4"/>
  <c r="Q242" i="4"/>
  <c r="F242" i="1"/>
  <c r="Y244" i="4"/>
  <c r="Q244" i="4"/>
  <c r="F244" i="1"/>
  <c r="Q254" i="4"/>
  <c r="F255" i="1"/>
  <c r="Y254" i="4"/>
  <c r="Q259" i="4"/>
  <c r="F260" i="1"/>
  <c r="Y259" i="4"/>
  <c r="V212" i="4"/>
  <c r="Y221" i="4"/>
  <c r="Q221" i="4"/>
  <c r="F221" i="1"/>
  <c r="Q236" i="4"/>
  <c r="F236" i="1"/>
  <c r="Y236" i="4"/>
  <c r="Q240" i="4"/>
  <c r="F240" i="1"/>
  <c r="Y240" i="4"/>
  <c r="V251" i="4"/>
  <c r="Q279" i="4"/>
  <c r="F281" i="1"/>
  <c r="Y279" i="4"/>
  <c r="Q262" i="4"/>
  <c r="F263" i="1"/>
  <c r="Y262" i="4"/>
  <c r="Q288" i="4"/>
  <c r="F295" i="1"/>
  <c r="Y288" i="4"/>
  <c r="V271" i="4"/>
  <c r="V289" i="4"/>
  <c r="V269" i="4"/>
  <c r="Q273" i="4"/>
  <c r="F275" i="1"/>
  <c r="Y273" i="4"/>
  <c r="V283" i="4"/>
  <c r="R283" i="4"/>
  <c r="G290" i="1"/>
  <c r="H56" i="1"/>
  <c r="Y13" i="4"/>
  <c r="R13" i="4"/>
  <c r="G12" i="1"/>
  <c r="I14" i="4"/>
  <c r="Z14" i="4"/>
  <c r="AA14" i="4"/>
  <c r="AB14" i="4"/>
  <c r="AC14" i="4"/>
  <c r="Y9" i="4"/>
  <c r="R9" i="4"/>
  <c r="G8" i="1"/>
  <c r="H23" i="1"/>
  <c r="H22" i="1"/>
  <c r="V13" i="4"/>
  <c r="R24" i="4"/>
  <c r="G24" i="1"/>
  <c r="Y24" i="4"/>
  <c r="Y27" i="4"/>
  <c r="R27" i="4"/>
  <c r="G27" i="1"/>
  <c r="V27" i="4"/>
  <c r="R28" i="4"/>
  <c r="G28" i="1"/>
  <c r="Y28" i="4"/>
  <c r="Y58" i="4"/>
  <c r="R58" i="4"/>
  <c r="G58" i="1"/>
  <c r="R30" i="4"/>
  <c r="G30" i="1"/>
  <c r="Y30" i="4"/>
  <c r="Y51" i="4"/>
  <c r="R51" i="4"/>
  <c r="G51" i="1"/>
  <c r="V51" i="4"/>
  <c r="Y59" i="4"/>
  <c r="R59" i="4"/>
  <c r="G59" i="1"/>
  <c r="R44" i="4"/>
  <c r="G44" i="1"/>
  <c r="Y44" i="4"/>
  <c r="V44" i="4"/>
  <c r="AC45" i="4"/>
  <c r="AB45" i="4"/>
  <c r="I45" i="4"/>
  <c r="Z45" i="4"/>
  <c r="AA45" i="4"/>
  <c r="O45" i="4"/>
  <c r="T45" i="4"/>
  <c r="V59" i="4"/>
  <c r="Y74" i="4"/>
  <c r="R74" i="4"/>
  <c r="G74" i="1"/>
  <c r="V74" i="4"/>
  <c r="V24" i="4"/>
  <c r="R54" i="4"/>
  <c r="G54" i="1"/>
  <c r="V54" i="4"/>
  <c r="Y54" i="4"/>
  <c r="Y68" i="4"/>
  <c r="R68" i="4"/>
  <c r="G68" i="1"/>
  <c r="Y82" i="4"/>
  <c r="R82" i="4"/>
  <c r="G82" i="1"/>
  <c r="R83" i="4"/>
  <c r="G83" i="1"/>
  <c r="R86" i="4"/>
  <c r="G86" i="1"/>
  <c r="G90" i="1"/>
  <c r="V82" i="4"/>
  <c r="O85" i="4"/>
  <c r="H108" i="1"/>
  <c r="H107" i="1"/>
  <c r="Y99" i="4"/>
  <c r="R99" i="4"/>
  <c r="G99" i="1"/>
  <c r="R101" i="4"/>
  <c r="G101" i="1"/>
  <c r="Y101" i="4"/>
  <c r="Y83" i="4"/>
  <c r="Y100" i="4"/>
  <c r="R100" i="4"/>
  <c r="G100" i="1"/>
  <c r="R93" i="4"/>
  <c r="G93" i="1"/>
  <c r="R94" i="4"/>
  <c r="G94" i="1"/>
  <c r="R95" i="4"/>
  <c r="G95" i="1"/>
  <c r="R96" i="4"/>
  <c r="G96" i="1"/>
  <c r="R102" i="4"/>
  <c r="G102" i="1"/>
  <c r="R105" i="4"/>
  <c r="G105" i="1"/>
  <c r="R106" i="4"/>
  <c r="G106" i="1"/>
  <c r="G107" i="1"/>
  <c r="V100" i="4"/>
  <c r="R124" i="4"/>
  <c r="G124" i="1"/>
  <c r="V124" i="4"/>
  <c r="Y102" i="4"/>
  <c r="H151" i="1"/>
  <c r="H152" i="1"/>
  <c r="V131" i="4"/>
  <c r="V139" i="4"/>
  <c r="I89" i="4"/>
  <c r="Z89" i="4"/>
  <c r="AA89" i="4"/>
  <c r="AB89" i="4"/>
  <c r="AC89" i="4"/>
  <c r="AA130" i="4"/>
  <c r="Z130" i="4"/>
  <c r="O130" i="4"/>
  <c r="T130" i="4"/>
  <c r="AB130" i="4"/>
  <c r="AC130" i="4"/>
  <c r="I130" i="4"/>
  <c r="V136" i="4"/>
  <c r="R136" i="4"/>
  <c r="G136" i="1"/>
  <c r="V144" i="4"/>
  <c r="R144" i="4"/>
  <c r="G144" i="1"/>
  <c r="H189" i="1"/>
  <c r="H190" i="1"/>
  <c r="Q166" i="4"/>
  <c r="F166" i="1"/>
  <c r="Y166" i="4"/>
  <c r="Q147" i="4"/>
  <c r="F147" i="1"/>
  <c r="Y147" i="4"/>
  <c r="AC139" i="4"/>
  <c r="I139" i="4"/>
  <c r="Z139" i="4"/>
  <c r="AB139" i="4"/>
  <c r="AA139" i="4"/>
  <c r="O139" i="4"/>
  <c r="T139" i="4"/>
  <c r="Q149" i="4"/>
  <c r="F149" i="1"/>
  <c r="Y149" i="4"/>
  <c r="AC131" i="4"/>
  <c r="I131" i="4"/>
  <c r="Z131" i="4"/>
  <c r="AB131" i="4"/>
  <c r="AA131" i="4"/>
  <c r="R150" i="4"/>
  <c r="G150" i="1"/>
  <c r="V150" i="4"/>
  <c r="Q172" i="4"/>
  <c r="F172" i="1"/>
  <c r="Y172" i="4"/>
  <c r="Q183" i="4"/>
  <c r="F183" i="1"/>
  <c r="Y183" i="4"/>
  <c r="Q154" i="4"/>
  <c r="F154" i="1"/>
  <c r="Y154" i="4"/>
  <c r="Q160" i="4"/>
  <c r="F160" i="1"/>
  <c r="Y160" i="4"/>
  <c r="V171" i="4"/>
  <c r="R171" i="4"/>
  <c r="G171" i="1"/>
  <c r="Q192" i="4"/>
  <c r="F192" i="1"/>
  <c r="Y192" i="4"/>
  <c r="Q198" i="4"/>
  <c r="F198" i="1"/>
  <c r="Y198" i="4"/>
  <c r="R207" i="4"/>
  <c r="G207" i="1"/>
  <c r="V207" i="4"/>
  <c r="AC216" i="4"/>
  <c r="AA216" i="4"/>
  <c r="AB216" i="4"/>
  <c r="I216" i="4"/>
  <c r="Z216" i="4"/>
  <c r="AC247" i="4"/>
  <c r="AA247" i="4"/>
  <c r="Z247" i="4"/>
  <c r="O247" i="4"/>
  <c r="T247" i="4"/>
  <c r="AB247" i="4"/>
  <c r="I247" i="4"/>
  <c r="Q163" i="4"/>
  <c r="F163" i="1"/>
  <c r="Y163" i="4"/>
  <c r="Q170" i="4"/>
  <c r="F170" i="1"/>
  <c r="Y170" i="4"/>
  <c r="V177" i="4"/>
  <c r="R177" i="4"/>
  <c r="G177" i="1"/>
  <c r="Q205" i="4"/>
  <c r="F205" i="1"/>
  <c r="Y205" i="4"/>
  <c r="Q162" i="4"/>
  <c r="F162" i="1"/>
  <c r="Y162" i="4"/>
  <c r="V169" i="4"/>
  <c r="R169" i="4"/>
  <c r="G169" i="1"/>
  <c r="AC181" i="4"/>
  <c r="Z181" i="4"/>
  <c r="AA181" i="4"/>
  <c r="I181" i="4"/>
  <c r="AB181" i="4"/>
  <c r="V213" i="4"/>
  <c r="R213" i="4"/>
  <c r="G213" i="1"/>
  <c r="Q220" i="4"/>
  <c r="F220" i="1"/>
  <c r="Y220" i="4"/>
  <c r="Q228" i="4"/>
  <c r="F228" i="1"/>
  <c r="Y228" i="4"/>
  <c r="H252" i="1"/>
  <c r="H253" i="1"/>
  <c r="V191" i="4"/>
  <c r="Q197" i="4"/>
  <c r="F197" i="1"/>
  <c r="Y197" i="4"/>
  <c r="Q202" i="4"/>
  <c r="F202" i="1"/>
  <c r="Y202" i="4"/>
  <c r="Q212" i="4"/>
  <c r="F212" i="1"/>
  <c r="Y212" i="4"/>
  <c r="AC222" i="4"/>
  <c r="AB222" i="4"/>
  <c r="I222" i="4"/>
  <c r="Z222" i="4"/>
  <c r="AA222" i="4"/>
  <c r="Y219" i="4"/>
  <c r="Q219" i="4"/>
  <c r="F219" i="1"/>
  <c r="Q256" i="4"/>
  <c r="F257" i="1"/>
  <c r="Y256" i="4"/>
  <c r="Q264" i="4"/>
  <c r="F265" i="1"/>
  <c r="Y264" i="4"/>
  <c r="Y250" i="4"/>
  <c r="Q250" i="4"/>
  <c r="F250" i="1"/>
  <c r="Q258" i="4"/>
  <c r="F259" i="1"/>
  <c r="Y258" i="4"/>
  <c r="V208" i="4"/>
  <c r="V219" i="4"/>
  <c r="Y235" i="4"/>
  <c r="Q235" i="4"/>
  <c r="F235" i="1"/>
  <c r="V248" i="4"/>
  <c r="R248" i="4"/>
  <c r="G248" i="1"/>
  <c r="N260" i="4"/>
  <c r="S260" i="4"/>
  <c r="H261" i="1"/>
  <c r="H268" i="1"/>
  <c r="V218" i="4"/>
  <c r="Q243" i="4"/>
  <c r="F243" i="1"/>
  <c r="Y243" i="4"/>
  <c r="Q286" i="4"/>
  <c r="F293" i="1"/>
  <c r="Y286" i="4"/>
  <c r="Q278" i="4"/>
  <c r="F280" i="1"/>
  <c r="Y278" i="4"/>
  <c r="V261" i="4"/>
  <c r="R261" i="4"/>
  <c r="G262" i="1"/>
  <c r="V276" i="4"/>
  <c r="V270" i="4"/>
  <c r="V277" i="4"/>
  <c r="Q283" i="4"/>
  <c r="F290" i="1"/>
  <c r="Y283" i="4"/>
  <c r="H63" i="1"/>
  <c r="H237" i="1"/>
  <c r="F36" i="1"/>
  <c r="I10" i="4"/>
  <c r="Z10" i="4"/>
  <c r="AA10" i="4"/>
  <c r="AB10" i="4"/>
  <c r="AC10" i="4"/>
  <c r="R12" i="4"/>
  <c r="G11" i="1"/>
  <c r="Y12" i="4"/>
  <c r="Y15" i="4"/>
  <c r="R15" i="4"/>
  <c r="G14" i="1"/>
  <c r="I38" i="4"/>
  <c r="Z38" i="4"/>
  <c r="AA38" i="4"/>
  <c r="AB38" i="4"/>
  <c r="AC38" i="4"/>
  <c r="R50" i="4"/>
  <c r="G50" i="1"/>
  <c r="V50" i="4"/>
  <c r="Y50" i="4"/>
  <c r="Y11" i="4"/>
  <c r="R11" i="4"/>
  <c r="G10" i="1"/>
  <c r="Y33" i="4"/>
  <c r="R33" i="4"/>
  <c r="G33" i="1"/>
  <c r="V33" i="4"/>
  <c r="Y52" i="4"/>
  <c r="R52" i="4"/>
  <c r="G52" i="1"/>
  <c r="R60" i="4"/>
  <c r="G60" i="1"/>
  <c r="Y60" i="4"/>
  <c r="Y31" i="4"/>
  <c r="V31" i="4"/>
  <c r="R31" i="4"/>
  <c r="G31" i="1"/>
  <c r="Y46" i="4"/>
  <c r="R46" i="4"/>
  <c r="G46" i="1"/>
  <c r="R43" i="4"/>
  <c r="G43" i="1"/>
  <c r="G48" i="1"/>
  <c r="Y67" i="4"/>
  <c r="R67" i="4"/>
  <c r="G67" i="1"/>
  <c r="V67" i="4"/>
  <c r="R8" i="4"/>
  <c r="G7" i="1"/>
  <c r="Y8" i="4"/>
  <c r="R34" i="4"/>
  <c r="G34" i="1"/>
  <c r="Y34" i="4"/>
  <c r="Y35" i="4"/>
  <c r="R35" i="4"/>
  <c r="G35" i="1"/>
  <c r="V35" i="4"/>
  <c r="AB61" i="4"/>
  <c r="Z61" i="4"/>
  <c r="AA61" i="4"/>
  <c r="I61" i="4"/>
  <c r="AC61" i="4"/>
  <c r="R65" i="4"/>
  <c r="G65" i="1"/>
  <c r="R69" i="4"/>
  <c r="G69" i="1"/>
  <c r="G70" i="1"/>
  <c r="Y65" i="4"/>
  <c r="AC66" i="4"/>
  <c r="Z66" i="4"/>
  <c r="AA66" i="4"/>
  <c r="I66" i="4"/>
  <c r="AB66" i="4"/>
  <c r="AB64" i="4"/>
  <c r="Z64" i="4"/>
  <c r="AA64" i="4"/>
  <c r="I64" i="4"/>
  <c r="AC64" i="4"/>
  <c r="Y94" i="4"/>
  <c r="AB97" i="4"/>
  <c r="AC97" i="4"/>
  <c r="I97" i="4"/>
  <c r="Z97" i="4"/>
  <c r="AA97" i="4"/>
  <c r="O97" i="4"/>
  <c r="T97" i="4"/>
  <c r="Y93" i="4"/>
  <c r="V93" i="4"/>
  <c r="Y75" i="4"/>
  <c r="R75" i="4"/>
  <c r="G75" i="1"/>
  <c r="Y95" i="4"/>
  <c r="V96" i="4"/>
  <c r="Y96" i="4"/>
  <c r="V101" i="4"/>
  <c r="Y115" i="4"/>
  <c r="R115" i="4"/>
  <c r="G115" i="1"/>
  <c r="V115" i="4"/>
  <c r="Q141" i="4"/>
  <c r="F141" i="1"/>
  <c r="Y141" i="4"/>
  <c r="V99" i="4"/>
  <c r="Y113" i="4"/>
  <c r="R113" i="4"/>
  <c r="G113" i="1"/>
  <c r="V113" i="4"/>
  <c r="P81" i="4"/>
  <c r="U81" i="4"/>
  <c r="I81" i="1"/>
  <c r="F118" i="1"/>
  <c r="Y111" i="4"/>
  <c r="R111" i="4"/>
  <c r="G111" i="1"/>
  <c r="V111" i="4"/>
  <c r="Y117" i="4"/>
  <c r="V117" i="4"/>
  <c r="R117" i="4"/>
  <c r="G117" i="1"/>
  <c r="AA138" i="4"/>
  <c r="Z138" i="4"/>
  <c r="O138" i="4"/>
  <c r="T138" i="4"/>
  <c r="AB138" i="4"/>
  <c r="AC138" i="4"/>
  <c r="I138" i="4"/>
  <c r="Q174" i="4"/>
  <c r="F174" i="1"/>
  <c r="Y174" i="4"/>
  <c r="Q129" i="4"/>
  <c r="F129" i="1"/>
  <c r="Y129" i="4"/>
  <c r="Q167" i="4"/>
  <c r="F167" i="1"/>
  <c r="Y167" i="4"/>
  <c r="Y150" i="4"/>
  <c r="Q150" i="4"/>
  <c r="F150" i="1"/>
  <c r="Q180" i="4"/>
  <c r="F180" i="1"/>
  <c r="Y180" i="4"/>
  <c r="R188" i="4"/>
  <c r="G188" i="1"/>
  <c r="V188" i="4"/>
  <c r="Q186" i="4"/>
  <c r="F186" i="1"/>
  <c r="Y186" i="4"/>
  <c r="V192" i="4"/>
  <c r="R192" i="4"/>
  <c r="G192" i="1"/>
  <c r="G194" i="1"/>
  <c r="Q207" i="4"/>
  <c r="F207" i="1"/>
  <c r="Y207" i="4"/>
  <c r="AC224" i="4"/>
  <c r="AA224" i="4"/>
  <c r="AB224" i="4"/>
  <c r="I224" i="4"/>
  <c r="Z224" i="4"/>
  <c r="R199" i="4"/>
  <c r="G199" i="1"/>
  <c r="V199" i="4"/>
  <c r="V205" i="4"/>
  <c r="R205" i="4"/>
  <c r="G205" i="1"/>
  <c r="Y200" i="4"/>
  <c r="Q200" i="4"/>
  <c r="F200" i="1"/>
  <c r="Q155" i="4"/>
  <c r="F155" i="1"/>
  <c r="Y155" i="4"/>
  <c r="V161" i="4"/>
  <c r="R161" i="4"/>
  <c r="G161" i="1"/>
  <c r="Q179" i="4"/>
  <c r="F179" i="1"/>
  <c r="Y179" i="4"/>
  <c r="V185" i="4"/>
  <c r="P193" i="4"/>
  <c r="U193" i="4"/>
  <c r="I193" i="1"/>
  <c r="H209" i="1"/>
  <c r="H210" i="1"/>
  <c r="V197" i="4"/>
  <c r="R197" i="4"/>
  <c r="G197" i="1"/>
  <c r="Q208" i="4"/>
  <c r="F208" i="1"/>
  <c r="Y208" i="4"/>
  <c r="AC214" i="4"/>
  <c r="AB214" i="4"/>
  <c r="I214" i="4"/>
  <c r="Z214" i="4"/>
  <c r="AA214" i="4"/>
  <c r="V203" i="4"/>
  <c r="V246" i="4"/>
  <c r="R246" i="4"/>
  <c r="G246" i="1"/>
  <c r="V249" i="4"/>
  <c r="Q272" i="4"/>
  <c r="F274" i="1"/>
  <c r="Y272" i="4"/>
  <c r="Q282" i="4"/>
  <c r="F289" i="1"/>
  <c r="Y282" i="4"/>
  <c r="Q290" i="4"/>
  <c r="F297" i="1"/>
  <c r="Y290" i="4"/>
  <c r="Q218" i="4"/>
  <c r="F218" i="1"/>
  <c r="Y218" i="4"/>
  <c r="R229" i="4"/>
  <c r="G229" i="1"/>
  <c r="V229" i="4"/>
  <c r="AC245" i="4"/>
  <c r="AB245" i="4"/>
  <c r="I245" i="4"/>
  <c r="Z245" i="4"/>
  <c r="AA245" i="4"/>
  <c r="V231" i="4"/>
  <c r="R231" i="4"/>
  <c r="G231" i="1"/>
  <c r="Q248" i="4"/>
  <c r="F248" i="1"/>
  <c r="Y248" i="4"/>
  <c r="R253" i="4"/>
  <c r="G254" i="1"/>
  <c r="V253" i="4"/>
  <c r="Q226" i="4"/>
  <c r="F226" i="1"/>
  <c r="Y226" i="4"/>
  <c r="V275" i="4"/>
  <c r="R275" i="4"/>
  <c r="G277" i="1"/>
  <c r="V285" i="4"/>
  <c r="R285" i="4"/>
  <c r="G292" i="1"/>
  <c r="G298" i="1"/>
  <c r="Q263" i="4"/>
  <c r="F264" i="1"/>
  <c r="Y263" i="4"/>
  <c r="Q271" i="4"/>
  <c r="F273" i="1"/>
  <c r="Y271" i="4"/>
  <c r="Q289" i="4"/>
  <c r="F296" i="1"/>
  <c r="Y289" i="4"/>
  <c r="Q270" i="4"/>
  <c r="F272" i="1"/>
  <c r="Q276" i="4"/>
  <c r="F278" i="1"/>
  <c r="F282" i="1"/>
  <c r="Y270" i="4"/>
  <c r="AC268" i="4"/>
  <c r="I268" i="4"/>
  <c r="Z268" i="4"/>
  <c r="AA268" i="4"/>
  <c r="AB268" i="4"/>
  <c r="V278" i="4"/>
  <c r="V287" i="4"/>
  <c r="H283" i="1"/>
  <c r="Y17" i="4"/>
  <c r="R17" i="4"/>
  <c r="G16" i="1"/>
  <c r="V9" i="4"/>
  <c r="V17" i="4"/>
  <c r="H6" i="1"/>
  <c r="H36" i="1"/>
  <c r="H37" i="1"/>
  <c r="V12" i="4"/>
  <c r="F48" i="1"/>
  <c r="R32" i="4"/>
  <c r="G32" i="1"/>
  <c r="Y32" i="4"/>
  <c r="F55" i="1"/>
  <c r="V65" i="4"/>
  <c r="V15" i="4"/>
  <c r="V52" i="4"/>
  <c r="I26" i="4"/>
  <c r="Z26" i="4"/>
  <c r="AA26" i="4"/>
  <c r="AB26" i="4"/>
  <c r="AC26" i="4"/>
  <c r="V34" i="4"/>
  <c r="V46" i="4"/>
  <c r="Y69" i="4"/>
  <c r="V69" i="4"/>
  <c r="F7" i="1"/>
  <c r="Y43" i="4"/>
  <c r="V43" i="4"/>
  <c r="H76" i="1"/>
  <c r="H77" i="1"/>
  <c r="H71" i="1"/>
  <c r="H70" i="1"/>
  <c r="Y78" i="4"/>
  <c r="R78" i="4"/>
  <c r="G78" i="1"/>
  <c r="P42" i="4"/>
  <c r="U42" i="4"/>
  <c r="I42" i="1"/>
  <c r="V68" i="4"/>
  <c r="O84" i="4"/>
  <c r="T84" i="4"/>
  <c r="P84" i="4"/>
  <c r="U84" i="4"/>
  <c r="I84" i="1"/>
  <c r="V94" i="4"/>
  <c r="P104" i="4"/>
  <c r="U104" i="4"/>
  <c r="I104" i="1"/>
  <c r="V78" i="4"/>
  <c r="F90" i="1"/>
  <c r="Y86" i="4"/>
  <c r="V86" i="4"/>
  <c r="Y105" i="4"/>
  <c r="Y106" i="4"/>
  <c r="V106" i="4"/>
  <c r="V127" i="4"/>
  <c r="AC133" i="4"/>
  <c r="I133" i="4"/>
  <c r="Z133" i="4"/>
  <c r="AA133" i="4"/>
  <c r="AB133" i="4"/>
  <c r="V138" i="4"/>
  <c r="R138" i="4"/>
  <c r="G138" i="1"/>
  <c r="Y110" i="4"/>
  <c r="R110" i="4"/>
  <c r="G110" i="1"/>
  <c r="Q122" i="4"/>
  <c r="F122" i="1"/>
  <c r="Y122" i="4"/>
  <c r="Q123" i="4"/>
  <c r="F123" i="1"/>
  <c r="Y123" i="4"/>
  <c r="V98" i="4"/>
  <c r="H119" i="1"/>
  <c r="H118" i="1"/>
  <c r="Q120" i="4"/>
  <c r="F120" i="1"/>
  <c r="Y120" i="4"/>
  <c r="Q121" i="4"/>
  <c r="F121" i="1"/>
  <c r="Y121" i="4"/>
  <c r="V102" i="4"/>
  <c r="P126" i="4"/>
  <c r="U126" i="4"/>
  <c r="I126" i="1"/>
  <c r="Q127" i="4"/>
  <c r="F127" i="1"/>
  <c r="Y127" i="4"/>
  <c r="Q137" i="4"/>
  <c r="F137" i="1"/>
  <c r="Y137" i="4"/>
  <c r="V142" i="4"/>
  <c r="R142" i="4"/>
  <c r="G142" i="1"/>
  <c r="Y148" i="4"/>
  <c r="Q148" i="4"/>
  <c r="F148" i="1"/>
  <c r="AB165" i="4"/>
  <c r="AC165" i="4"/>
  <c r="Z165" i="4"/>
  <c r="AA165" i="4"/>
  <c r="I165" i="4"/>
  <c r="R149" i="4"/>
  <c r="G149" i="1"/>
  <c r="V149" i="4"/>
  <c r="H157" i="1"/>
  <c r="H156" i="1"/>
  <c r="V154" i="4"/>
  <c r="R154" i="4"/>
  <c r="G154" i="1"/>
  <c r="G156" i="1"/>
  <c r="Q171" i="4"/>
  <c r="F171" i="1"/>
  <c r="Y171" i="4"/>
  <c r="Q178" i="4"/>
  <c r="F178" i="1"/>
  <c r="Y178" i="4"/>
  <c r="Q211" i="4"/>
  <c r="F211" i="1"/>
  <c r="Y211" i="4"/>
  <c r="AC232" i="4"/>
  <c r="AA232" i="4"/>
  <c r="AB232" i="4"/>
  <c r="I232" i="4"/>
  <c r="Z232" i="4"/>
  <c r="AC239" i="4"/>
  <c r="AA239" i="4"/>
  <c r="AB239" i="4"/>
  <c r="I239" i="4"/>
  <c r="Z239" i="4"/>
  <c r="V163" i="4"/>
  <c r="R163" i="4"/>
  <c r="G163" i="1"/>
  <c r="Q177" i="4"/>
  <c r="F177" i="1"/>
  <c r="Y177" i="4"/>
  <c r="V184" i="4"/>
  <c r="R184" i="4"/>
  <c r="G184" i="1"/>
  <c r="Q187" i="4"/>
  <c r="F187" i="1"/>
  <c r="Y187" i="4"/>
  <c r="Q204" i="4"/>
  <c r="F204" i="1"/>
  <c r="Y204" i="4"/>
  <c r="Q206" i="4"/>
  <c r="F206" i="1"/>
  <c r="Y206" i="4"/>
  <c r="Q169" i="4"/>
  <c r="F169" i="1"/>
  <c r="Y169" i="4"/>
  <c r="Q176" i="4"/>
  <c r="F176" i="1"/>
  <c r="Y176" i="4"/>
  <c r="Q201" i="4"/>
  <c r="F201" i="1"/>
  <c r="Y201" i="4"/>
  <c r="V217" i="4"/>
  <c r="R217" i="4"/>
  <c r="G217" i="1"/>
  <c r="V225" i="4"/>
  <c r="R225" i="4"/>
  <c r="G225" i="1"/>
  <c r="V233" i="4"/>
  <c r="R233" i="4"/>
  <c r="G233" i="1"/>
  <c r="Y182" i="4"/>
  <c r="Q182" i="4"/>
  <c r="F182" i="1"/>
  <c r="H195" i="1"/>
  <c r="H194" i="1"/>
  <c r="Q196" i="4"/>
  <c r="F196" i="1"/>
  <c r="Y196" i="4"/>
  <c r="V201" i="4"/>
  <c r="V223" i="4"/>
  <c r="R223" i="4"/>
  <c r="G223" i="1"/>
  <c r="Q246" i="4"/>
  <c r="F246" i="1"/>
  <c r="Y246" i="4"/>
  <c r="R255" i="4"/>
  <c r="G256" i="1"/>
  <c r="V255" i="4"/>
  <c r="Q265" i="4"/>
  <c r="F266" i="1"/>
  <c r="Y265" i="4"/>
  <c r="AC203" i="4"/>
  <c r="AB203" i="4"/>
  <c r="I203" i="4"/>
  <c r="Z203" i="4"/>
  <c r="AA203" i="4"/>
  <c r="Y229" i="4"/>
  <c r="Q229" i="4"/>
  <c r="F229" i="1"/>
  <c r="Q241" i="4"/>
  <c r="F241" i="1"/>
  <c r="Y241" i="4"/>
  <c r="AB257" i="4"/>
  <c r="AC257" i="4"/>
  <c r="I257" i="4"/>
  <c r="Z257" i="4"/>
  <c r="AA257" i="4"/>
  <c r="AC274" i="4"/>
  <c r="I274" i="4"/>
  <c r="Z274" i="4"/>
  <c r="AA274" i="4"/>
  <c r="AB274" i="4"/>
  <c r="AC284" i="4"/>
  <c r="I284" i="4"/>
  <c r="Z284" i="4"/>
  <c r="AA284" i="4"/>
  <c r="AB284" i="4"/>
  <c r="I199" i="4"/>
  <c r="Z199" i="4"/>
  <c r="AB199" i="4"/>
  <c r="AC199" i="4"/>
  <c r="AA199" i="4"/>
  <c r="V215" i="4"/>
  <c r="R215" i="4"/>
  <c r="G215" i="1"/>
  <c r="Q231" i="4"/>
  <c r="F231" i="1"/>
  <c r="Y231" i="4"/>
  <c r="R244" i="4"/>
  <c r="G244" i="1"/>
  <c r="V244" i="4"/>
  <c r="Q251" i="4"/>
  <c r="F251" i="1"/>
  <c r="Y251" i="4"/>
  <c r="Q253" i="4"/>
  <c r="F254" i="1"/>
  <c r="Y253" i="4"/>
  <c r="V254" i="4"/>
  <c r="H298" i="1"/>
  <c r="H299" i="1"/>
  <c r="R221" i="4"/>
  <c r="G221" i="1"/>
  <c r="V221" i="4"/>
  <c r="V240" i="4"/>
  <c r="R240" i="4"/>
  <c r="G240" i="1"/>
  <c r="G252" i="1"/>
  <c r="R263" i="4"/>
  <c r="G264" i="1"/>
  <c r="V263" i="4"/>
  <c r="Y276" i="4"/>
  <c r="Q261" i="4"/>
  <c r="F262" i="1"/>
  <c r="Y261" i="4"/>
  <c r="V286" i="4"/>
  <c r="H267" i="1"/>
  <c r="K260" i="4"/>
  <c r="M260" i="4"/>
  <c r="V273" i="4"/>
  <c r="R273" i="4"/>
  <c r="G275" i="1"/>
  <c r="G283" i="1"/>
  <c r="V288" i="4"/>
  <c r="F252" i="1"/>
  <c r="O203" i="4"/>
  <c r="T203" i="4"/>
  <c r="O232" i="4"/>
  <c r="T232" i="4"/>
  <c r="P138" i="4"/>
  <c r="U138" i="4"/>
  <c r="I138" i="1"/>
  <c r="G299" i="1"/>
  <c r="AB128" i="4"/>
  <c r="AC128" i="4"/>
  <c r="I128" i="4"/>
  <c r="AA128" i="4"/>
  <c r="Z128" i="4"/>
  <c r="G209" i="1"/>
  <c r="AC132" i="4"/>
  <c r="Z132" i="4"/>
  <c r="AA132" i="4"/>
  <c r="O132" i="4"/>
  <c r="T132" i="4"/>
  <c r="AB132" i="4"/>
  <c r="I132" i="4"/>
  <c r="I136" i="4"/>
  <c r="AA136" i="4"/>
  <c r="Z136" i="4"/>
  <c r="AC136" i="4"/>
  <c r="AB136" i="4"/>
  <c r="S292" i="4"/>
  <c r="G189" i="1"/>
  <c r="P20" i="4"/>
  <c r="U20" i="4"/>
  <c r="I20" i="1"/>
  <c r="O144" i="4"/>
  <c r="AC140" i="4"/>
  <c r="Z140" i="4"/>
  <c r="AA140" i="4"/>
  <c r="I140" i="4"/>
  <c r="AB140" i="4"/>
  <c r="AA188" i="4"/>
  <c r="Z188" i="4"/>
  <c r="O188" i="4"/>
  <c r="T188" i="4"/>
  <c r="AB188" i="4"/>
  <c r="AC188" i="4"/>
  <c r="I188" i="4"/>
  <c r="O275" i="4"/>
  <c r="AA88" i="4"/>
  <c r="Z88" i="4"/>
  <c r="O88" i="4"/>
  <c r="T88" i="4"/>
  <c r="I88" i="4"/>
  <c r="AB88" i="4"/>
  <c r="AC88" i="4"/>
  <c r="P285" i="4"/>
  <c r="U285" i="4"/>
  <c r="I292" i="1"/>
  <c r="G282" i="1"/>
  <c r="O284" i="4"/>
  <c r="T284" i="4"/>
  <c r="O214" i="4"/>
  <c r="T214" i="4"/>
  <c r="O224" i="4"/>
  <c r="T224" i="4"/>
  <c r="O64" i="4"/>
  <c r="T64" i="4"/>
  <c r="O61" i="4"/>
  <c r="T61" i="4"/>
  <c r="O38" i="4"/>
  <c r="T38" i="4"/>
  <c r="O14" i="4"/>
  <c r="T14" i="4"/>
  <c r="V260" i="4"/>
  <c r="V292" i="4"/>
  <c r="I176" i="4"/>
  <c r="Z176" i="4"/>
  <c r="AA176" i="4"/>
  <c r="AB176" i="4"/>
  <c r="AC176" i="4"/>
  <c r="AB177" i="4"/>
  <c r="AC177" i="4"/>
  <c r="AA177" i="4"/>
  <c r="I177" i="4"/>
  <c r="Z177" i="4"/>
  <c r="I178" i="4"/>
  <c r="Z178" i="4"/>
  <c r="AA178" i="4"/>
  <c r="AC178" i="4"/>
  <c r="AB178" i="4"/>
  <c r="AA148" i="4"/>
  <c r="I148" i="4"/>
  <c r="Z148" i="4"/>
  <c r="AC148" i="4"/>
  <c r="AB148" i="4"/>
  <c r="AB27" i="4"/>
  <c r="AC27" i="4"/>
  <c r="I27" i="4"/>
  <c r="Z27" i="4"/>
  <c r="AA27" i="4"/>
  <c r="AC236" i="4"/>
  <c r="I236" i="4"/>
  <c r="Z236" i="4"/>
  <c r="AA236" i="4"/>
  <c r="AB236" i="4"/>
  <c r="AA242" i="4"/>
  <c r="Z242" i="4"/>
  <c r="O242" i="4"/>
  <c r="T242" i="4"/>
  <c r="I242" i="4"/>
  <c r="AB242" i="4"/>
  <c r="AC242" i="4"/>
  <c r="AA191" i="4"/>
  <c r="I191" i="4"/>
  <c r="Z191" i="4"/>
  <c r="AB191" i="4"/>
  <c r="AC191" i="4"/>
  <c r="AB161" i="4"/>
  <c r="AC161" i="4"/>
  <c r="AA161" i="4"/>
  <c r="Z161" i="4"/>
  <c r="O161" i="4"/>
  <c r="T161" i="4"/>
  <c r="I161" i="4"/>
  <c r="AB159" i="4"/>
  <c r="AC159" i="4"/>
  <c r="I159" i="4"/>
  <c r="Z159" i="4"/>
  <c r="AA159" i="4"/>
  <c r="F189" i="1"/>
  <c r="AC124" i="4"/>
  <c r="AA124" i="4"/>
  <c r="AB124" i="4"/>
  <c r="I124" i="4"/>
  <c r="Z124" i="4"/>
  <c r="AA103" i="4"/>
  <c r="AB103" i="4"/>
  <c r="AC103" i="4"/>
  <c r="I103" i="4"/>
  <c r="Z103" i="4"/>
  <c r="I87" i="4"/>
  <c r="Z87" i="4"/>
  <c r="AA87" i="4"/>
  <c r="O87" i="4"/>
  <c r="T87" i="4"/>
  <c r="AC87" i="4"/>
  <c r="AB87" i="4"/>
  <c r="G76" i="1"/>
  <c r="AC53" i="4"/>
  <c r="AA53" i="4"/>
  <c r="Z53" i="4"/>
  <c r="I53" i="4"/>
  <c r="AB53" i="4"/>
  <c r="I16" i="4"/>
  <c r="Z16" i="4"/>
  <c r="AA16" i="4"/>
  <c r="AB16" i="4"/>
  <c r="AC16" i="4"/>
  <c r="R260" i="4"/>
  <c r="G261" i="1"/>
  <c r="V293" i="4"/>
  <c r="F283" i="1"/>
  <c r="AC276" i="4"/>
  <c r="I276" i="4"/>
  <c r="Z276" i="4"/>
  <c r="AA276" i="4"/>
  <c r="O276" i="4"/>
  <c r="T276" i="4"/>
  <c r="AB276" i="4"/>
  <c r="O274" i="4"/>
  <c r="T274" i="4"/>
  <c r="O257" i="4"/>
  <c r="T257" i="4"/>
  <c r="AA229" i="4"/>
  <c r="AC229" i="4"/>
  <c r="I229" i="4"/>
  <c r="Z229" i="4"/>
  <c r="AB229" i="4"/>
  <c r="F209" i="1"/>
  <c r="AA182" i="4"/>
  <c r="AC182" i="4"/>
  <c r="I182" i="4"/>
  <c r="Z182" i="4"/>
  <c r="AB182" i="4"/>
  <c r="AC201" i="4"/>
  <c r="AA201" i="4"/>
  <c r="Z201" i="4"/>
  <c r="I201" i="4"/>
  <c r="AB201" i="4"/>
  <c r="P232" i="4"/>
  <c r="U232" i="4"/>
  <c r="I232" i="1"/>
  <c r="AC127" i="4"/>
  <c r="I127" i="4"/>
  <c r="Z127" i="4"/>
  <c r="AA127" i="4"/>
  <c r="AB127" i="4"/>
  <c r="AA121" i="4"/>
  <c r="AC121" i="4"/>
  <c r="I121" i="4"/>
  <c r="Z121" i="4"/>
  <c r="AB121" i="4"/>
  <c r="AA110" i="4"/>
  <c r="Z110" i="4"/>
  <c r="O110" i="4"/>
  <c r="T110" i="4"/>
  <c r="AC110" i="4"/>
  <c r="I110" i="4"/>
  <c r="AB110" i="4"/>
  <c r="O133" i="4"/>
  <c r="T133" i="4"/>
  <c r="AB86" i="4"/>
  <c r="AC86" i="4"/>
  <c r="AA86" i="4"/>
  <c r="Z86" i="4"/>
  <c r="I86" i="4"/>
  <c r="O26" i="4"/>
  <c r="T26" i="4"/>
  <c r="I32" i="4"/>
  <c r="Z32" i="4"/>
  <c r="AA32" i="4"/>
  <c r="AB32" i="4"/>
  <c r="AC32" i="4"/>
  <c r="S291" i="4"/>
  <c r="S293" i="4"/>
  <c r="AB17" i="4"/>
  <c r="AC17" i="4"/>
  <c r="I17" i="4"/>
  <c r="Z17" i="4"/>
  <c r="AA17" i="4"/>
  <c r="AA289" i="4"/>
  <c r="AB289" i="4"/>
  <c r="AC289" i="4"/>
  <c r="I289" i="4"/>
  <c r="Z289" i="4"/>
  <c r="AB263" i="4"/>
  <c r="AC263" i="4"/>
  <c r="Z263" i="4"/>
  <c r="AA263" i="4"/>
  <c r="I263" i="4"/>
  <c r="O245" i="4"/>
  <c r="T245" i="4"/>
  <c r="F299" i="1"/>
  <c r="F298" i="1"/>
  <c r="AC208" i="4"/>
  <c r="AA208" i="4"/>
  <c r="I208" i="4"/>
  <c r="Z208" i="4"/>
  <c r="AB208" i="4"/>
  <c r="AB179" i="4"/>
  <c r="AC179" i="4"/>
  <c r="Z179" i="4"/>
  <c r="AA179" i="4"/>
  <c r="O179" i="4"/>
  <c r="T179" i="4"/>
  <c r="I179" i="4"/>
  <c r="I155" i="4"/>
  <c r="Z155" i="4"/>
  <c r="AA155" i="4"/>
  <c r="O155" i="4"/>
  <c r="T155" i="4"/>
  <c r="AC155" i="4"/>
  <c r="AB155" i="4"/>
  <c r="AA150" i="4"/>
  <c r="AC150" i="4"/>
  <c r="I150" i="4"/>
  <c r="AB150" i="4"/>
  <c r="Z150" i="4"/>
  <c r="AB93" i="4"/>
  <c r="AC93" i="4"/>
  <c r="AA93" i="4"/>
  <c r="I93" i="4"/>
  <c r="Z93" i="4"/>
  <c r="O66" i="4"/>
  <c r="T66" i="4"/>
  <c r="AB35" i="4"/>
  <c r="AC35" i="4"/>
  <c r="I35" i="4"/>
  <c r="Z35" i="4"/>
  <c r="AA35" i="4"/>
  <c r="AB31" i="4"/>
  <c r="AC31" i="4"/>
  <c r="Z31" i="4"/>
  <c r="AA31" i="4"/>
  <c r="I31" i="4"/>
  <c r="AA52" i="4"/>
  <c r="Z52" i="4"/>
  <c r="O52" i="4"/>
  <c r="T52" i="4"/>
  <c r="AB52" i="4"/>
  <c r="I52" i="4"/>
  <c r="AC52" i="4"/>
  <c r="G55" i="1"/>
  <c r="I12" i="4"/>
  <c r="Z12" i="4"/>
  <c r="AA12" i="4"/>
  <c r="AB12" i="4"/>
  <c r="AC12" i="4"/>
  <c r="O10" i="4"/>
  <c r="T10" i="4"/>
  <c r="I258" i="4"/>
  <c r="Z258" i="4"/>
  <c r="AA258" i="4"/>
  <c r="AB258" i="4"/>
  <c r="AC258" i="4"/>
  <c r="I264" i="4"/>
  <c r="AA264" i="4"/>
  <c r="AB264" i="4"/>
  <c r="AC264" i="4"/>
  <c r="Z264" i="4"/>
  <c r="AC228" i="4"/>
  <c r="I228" i="4"/>
  <c r="Z228" i="4"/>
  <c r="AA228" i="4"/>
  <c r="AB228" i="4"/>
  <c r="O181" i="4"/>
  <c r="T181" i="4"/>
  <c r="I170" i="4"/>
  <c r="Z170" i="4"/>
  <c r="AA170" i="4"/>
  <c r="AC170" i="4"/>
  <c r="AB170" i="4"/>
  <c r="P247" i="4"/>
  <c r="U247" i="4"/>
  <c r="I247" i="1"/>
  <c r="O216" i="4"/>
  <c r="T216" i="4"/>
  <c r="AA198" i="4"/>
  <c r="Z198" i="4"/>
  <c r="O198" i="4"/>
  <c r="T198" i="4"/>
  <c r="I198" i="4"/>
  <c r="AB198" i="4"/>
  <c r="AC198" i="4"/>
  <c r="AB154" i="4"/>
  <c r="AC154" i="4"/>
  <c r="AA154" i="4"/>
  <c r="I154" i="4"/>
  <c r="Z154" i="4"/>
  <c r="I172" i="4"/>
  <c r="Z172" i="4"/>
  <c r="AA172" i="4"/>
  <c r="AB172" i="4"/>
  <c r="AC172" i="4"/>
  <c r="P139" i="4"/>
  <c r="U139" i="4"/>
  <c r="I139" i="1"/>
  <c r="P130" i="4"/>
  <c r="U130" i="4"/>
  <c r="I130" i="1"/>
  <c r="AA100" i="4"/>
  <c r="I100" i="4"/>
  <c r="Z100" i="4"/>
  <c r="AB100" i="4"/>
  <c r="AC100" i="4"/>
  <c r="AB82" i="4"/>
  <c r="AC82" i="4"/>
  <c r="AA82" i="4"/>
  <c r="I82" i="4"/>
  <c r="Z82" i="4"/>
  <c r="AC59" i="4"/>
  <c r="AA59" i="4"/>
  <c r="Z59" i="4"/>
  <c r="O59" i="4"/>
  <c r="T59" i="4"/>
  <c r="I59" i="4"/>
  <c r="AB59" i="4"/>
  <c r="I30" i="4"/>
  <c r="Z30" i="4"/>
  <c r="AA30" i="4"/>
  <c r="AC30" i="4"/>
  <c r="AB30" i="4"/>
  <c r="I28" i="4"/>
  <c r="Z28" i="4"/>
  <c r="AA28" i="4"/>
  <c r="AB28" i="4"/>
  <c r="AC28" i="4"/>
  <c r="I24" i="4"/>
  <c r="Z24" i="4"/>
  <c r="AA24" i="4"/>
  <c r="O24" i="4"/>
  <c r="T24" i="4"/>
  <c r="AB24" i="4"/>
  <c r="AC24" i="4"/>
  <c r="I262" i="4"/>
  <c r="Z262" i="4"/>
  <c r="AA262" i="4"/>
  <c r="AB262" i="4"/>
  <c r="AC262" i="4"/>
  <c r="AB259" i="4"/>
  <c r="AC259" i="4"/>
  <c r="AA259" i="4"/>
  <c r="I259" i="4"/>
  <c r="Z259" i="4"/>
  <c r="AC234" i="4"/>
  <c r="I234" i="4"/>
  <c r="Z234" i="4"/>
  <c r="AA234" i="4"/>
  <c r="O234" i="4"/>
  <c r="T234" i="4"/>
  <c r="AB234" i="4"/>
  <c r="AC249" i="4"/>
  <c r="I249" i="4"/>
  <c r="Z249" i="4"/>
  <c r="AA249" i="4"/>
  <c r="AB249" i="4"/>
  <c r="O230" i="4"/>
  <c r="T230" i="4"/>
  <c r="P230" i="4"/>
  <c r="U230" i="4"/>
  <c r="I230" i="1"/>
  <c r="F194" i="1"/>
  <c r="AC213" i="4"/>
  <c r="AA213" i="4"/>
  <c r="AB213" i="4"/>
  <c r="I213" i="4"/>
  <c r="Z213" i="4"/>
  <c r="AA184" i="4"/>
  <c r="AB184" i="4"/>
  <c r="AC184" i="4"/>
  <c r="I184" i="4"/>
  <c r="Z184" i="4"/>
  <c r="G237" i="1"/>
  <c r="F156" i="1"/>
  <c r="AC145" i="4"/>
  <c r="AA145" i="4"/>
  <c r="AB145" i="4"/>
  <c r="I145" i="4"/>
  <c r="Z145" i="4"/>
  <c r="AA142" i="4"/>
  <c r="I142" i="4"/>
  <c r="Z142" i="4"/>
  <c r="AB142" i="4"/>
  <c r="AC142" i="4"/>
  <c r="G151" i="1"/>
  <c r="G118" i="1"/>
  <c r="O143" i="4"/>
  <c r="T143" i="4"/>
  <c r="O92" i="4"/>
  <c r="T92" i="4"/>
  <c r="AC73" i="4"/>
  <c r="I73" i="4"/>
  <c r="Z73" i="4"/>
  <c r="AA73" i="4"/>
  <c r="AB73" i="4"/>
  <c r="AA72" i="4"/>
  <c r="AB72" i="4"/>
  <c r="AC72" i="4"/>
  <c r="I72" i="4"/>
  <c r="Z72" i="4"/>
  <c r="G62" i="1"/>
  <c r="AB25" i="4"/>
  <c r="AC25" i="4"/>
  <c r="I25" i="4"/>
  <c r="Z25" i="4"/>
  <c r="AA25" i="4"/>
  <c r="AA253" i="4"/>
  <c r="AB253" i="4"/>
  <c r="AC253" i="4"/>
  <c r="Z253" i="4"/>
  <c r="I253" i="4"/>
  <c r="P274" i="4"/>
  <c r="U274" i="4"/>
  <c r="I276" i="1"/>
  <c r="AC187" i="4"/>
  <c r="I187" i="4"/>
  <c r="Z187" i="4"/>
  <c r="AA187" i="4"/>
  <c r="O187" i="4"/>
  <c r="T187" i="4"/>
  <c r="AB187" i="4"/>
  <c r="F151" i="1"/>
  <c r="AA123" i="4"/>
  <c r="AC123" i="4"/>
  <c r="I123" i="4"/>
  <c r="Z123" i="4"/>
  <c r="AB123" i="4"/>
  <c r="I106" i="4"/>
  <c r="Z106" i="4"/>
  <c r="AA106" i="4"/>
  <c r="AB106" i="4"/>
  <c r="AC106" i="4"/>
  <c r="AA69" i="4"/>
  <c r="AB69" i="4"/>
  <c r="AC69" i="4"/>
  <c r="I69" i="4"/>
  <c r="Z69" i="4"/>
  <c r="AC218" i="4"/>
  <c r="I218" i="4"/>
  <c r="Z218" i="4"/>
  <c r="AA218" i="4"/>
  <c r="O218" i="4"/>
  <c r="T218" i="4"/>
  <c r="AB218" i="4"/>
  <c r="AA200" i="4"/>
  <c r="AB200" i="4"/>
  <c r="Z200" i="4"/>
  <c r="I200" i="4"/>
  <c r="AC200" i="4"/>
  <c r="AC113" i="4"/>
  <c r="AA113" i="4"/>
  <c r="AB113" i="4"/>
  <c r="Z113" i="4"/>
  <c r="I113" i="4"/>
  <c r="AA96" i="4"/>
  <c r="Z96" i="4"/>
  <c r="O96" i="4"/>
  <c r="T96" i="4"/>
  <c r="AC96" i="4"/>
  <c r="I96" i="4"/>
  <c r="AB96" i="4"/>
  <c r="I65" i="4"/>
  <c r="Z65" i="4"/>
  <c r="AC65" i="4"/>
  <c r="AA65" i="4"/>
  <c r="AB65" i="4"/>
  <c r="I8" i="4"/>
  <c r="Z8" i="4"/>
  <c r="AA8" i="4"/>
  <c r="AB8" i="4"/>
  <c r="AC8" i="4"/>
  <c r="AB33" i="4"/>
  <c r="AC33" i="4"/>
  <c r="Z33" i="4"/>
  <c r="AA33" i="4"/>
  <c r="I33" i="4"/>
  <c r="AC286" i="4"/>
  <c r="I286" i="4"/>
  <c r="Z286" i="4"/>
  <c r="AA286" i="4"/>
  <c r="AB286" i="4"/>
  <c r="AA212" i="4"/>
  <c r="AC212" i="4"/>
  <c r="I212" i="4"/>
  <c r="Z212" i="4"/>
  <c r="AB212" i="4"/>
  <c r="AA205" i="4"/>
  <c r="AC205" i="4"/>
  <c r="I205" i="4"/>
  <c r="AB205" i="4"/>
  <c r="Z205" i="4"/>
  <c r="AA54" i="4"/>
  <c r="AC54" i="4"/>
  <c r="I54" i="4"/>
  <c r="Z54" i="4"/>
  <c r="AB54" i="4"/>
  <c r="P45" i="4"/>
  <c r="U45" i="4"/>
  <c r="I45" i="1"/>
  <c r="AC51" i="4"/>
  <c r="I51" i="4"/>
  <c r="Z51" i="4"/>
  <c r="AB51" i="4"/>
  <c r="AA51" i="4"/>
  <c r="AA58" i="4"/>
  <c r="AB58" i="4"/>
  <c r="Z58" i="4"/>
  <c r="I58" i="4"/>
  <c r="AC58" i="4"/>
  <c r="Q260" i="4"/>
  <c r="F261" i="1"/>
  <c r="F267" i="1"/>
  <c r="Y260" i="4"/>
  <c r="AC251" i="4"/>
  <c r="I251" i="4"/>
  <c r="Z251" i="4"/>
  <c r="AA251" i="4"/>
  <c r="O251" i="4"/>
  <c r="T251" i="4"/>
  <c r="AB251" i="4"/>
  <c r="AA231" i="4"/>
  <c r="AB231" i="4"/>
  <c r="AC231" i="4"/>
  <c r="I231" i="4"/>
  <c r="Z231" i="4"/>
  <c r="O199" i="4"/>
  <c r="T199" i="4"/>
  <c r="P199" i="4"/>
  <c r="U199" i="4"/>
  <c r="I199" i="1"/>
  <c r="AC241" i="4"/>
  <c r="I241" i="4"/>
  <c r="Z241" i="4"/>
  <c r="AA241" i="4"/>
  <c r="O241" i="4"/>
  <c r="T241" i="4"/>
  <c r="AB241" i="4"/>
  <c r="P203" i="4"/>
  <c r="U203" i="4"/>
  <c r="I203" i="1"/>
  <c r="AB169" i="4"/>
  <c r="AC169" i="4"/>
  <c r="AA169" i="4"/>
  <c r="I169" i="4"/>
  <c r="Z169" i="4"/>
  <c r="AA204" i="4"/>
  <c r="AB204" i="4"/>
  <c r="Z204" i="4"/>
  <c r="I204" i="4"/>
  <c r="AC204" i="4"/>
  <c r="AC211" i="4"/>
  <c r="AA211" i="4"/>
  <c r="I211" i="4"/>
  <c r="Z211" i="4"/>
  <c r="AB211" i="4"/>
  <c r="AB171" i="4"/>
  <c r="AC171" i="4"/>
  <c r="Z171" i="4"/>
  <c r="AA171" i="4"/>
  <c r="I171" i="4"/>
  <c r="AC122" i="4"/>
  <c r="AA122" i="4"/>
  <c r="AB122" i="4"/>
  <c r="Z122" i="4"/>
  <c r="I122" i="4"/>
  <c r="I105" i="4"/>
  <c r="AA105" i="4"/>
  <c r="AB105" i="4"/>
  <c r="AC105" i="4"/>
  <c r="Z105" i="4"/>
  <c r="AB43" i="4"/>
  <c r="AC43" i="4"/>
  <c r="AA43" i="4"/>
  <c r="Z43" i="4"/>
  <c r="I43" i="4"/>
  <c r="Z290" i="4"/>
  <c r="AA290" i="4"/>
  <c r="AB290" i="4"/>
  <c r="I290" i="4"/>
  <c r="AC290" i="4"/>
  <c r="AA207" i="4"/>
  <c r="AC207" i="4"/>
  <c r="I207" i="4"/>
  <c r="Z207" i="4"/>
  <c r="AB207" i="4"/>
  <c r="I180" i="4"/>
  <c r="Z180" i="4"/>
  <c r="AA180" i="4"/>
  <c r="AB180" i="4"/>
  <c r="AC180" i="4"/>
  <c r="I174" i="4"/>
  <c r="Z174" i="4"/>
  <c r="AA174" i="4"/>
  <c r="AB174" i="4"/>
  <c r="AC174" i="4"/>
  <c r="AC141" i="4"/>
  <c r="I141" i="4"/>
  <c r="AA141" i="4"/>
  <c r="AB141" i="4"/>
  <c r="Z141" i="4"/>
  <c r="P61" i="4"/>
  <c r="U61" i="4"/>
  <c r="I61" i="1"/>
  <c r="AA46" i="4"/>
  <c r="AB46" i="4"/>
  <c r="I46" i="4"/>
  <c r="AC46" i="4"/>
  <c r="Z46" i="4"/>
  <c r="AB11" i="4"/>
  <c r="AC11" i="4"/>
  <c r="I11" i="4"/>
  <c r="Z11" i="4"/>
  <c r="AA11" i="4"/>
  <c r="AC243" i="4"/>
  <c r="I243" i="4"/>
  <c r="Z243" i="4"/>
  <c r="AA243" i="4"/>
  <c r="AB243" i="4"/>
  <c r="AA219" i="4"/>
  <c r="I219" i="4"/>
  <c r="Z219" i="4"/>
  <c r="AB219" i="4"/>
  <c r="AC219" i="4"/>
  <c r="I162" i="4"/>
  <c r="Z162" i="4"/>
  <c r="AA162" i="4"/>
  <c r="AC162" i="4"/>
  <c r="AB162" i="4"/>
  <c r="P216" i="4"/>
  <c r="U216" i="4"/>
  <c r="I216" i="1"/>
  <c r="O131" i="4"/>
  <c r="T131" i="4"/>
  <c r="AC147" i="4"/>
  <c r="I147" i="4"/>
  <c r="Z147" i="4"/>
  <c r="AA147" i="4"/>
  <c r="AB147" i="4"/>
  <c r="I83" i="4"/>
  <c r="Z83" i="4"/>
  <c r="AA83" i="4"/>
  <c r="AC83" i="4"/>
  <c r="AB83" i="4"/>
  <c r="T85" i="4"/>
  <c r="P85" i="4"/>
  <c r="U85" i="4"/>
  <c r="I85" i="1"/>
  <c r="AA74" i="4"/>
  <c r="AB74" i="4"/>
  <c r="AC74" i="4"/>
  <c r="I74" i="4"/>
  <c r="Z74" i="4"/>
  <c r="I44" i="4"/>
  <c r="AA44" i="4"/>
  <c r="AC44" i="4"/>
  <c r="Z44" i="4"/>
  <c r="AB44" i="4"/>
  <c r="G36" i="1"/>
  <c r="AB13" i="4"/>
  <c r="AC13" i="4"/>
  <c r="I13" i="4"/>
  <c r="Z13" i="4"/>
  <c r="AA13" i="4"/>
  <c r="AA273" i="4"/>
  <c r="I273" i="4"/>
  <c r="Z273" i="4"/>
  <c r="AB273" i="4"/>
  <c r="AC273" i="4"/>
  <c r="AA240" i="4"/>
  <c r="I240" i="4"/>
  <c r="Z240" i="4"/>
  <c r="AB240" i="4"/>
  <c r="AC240" i="4"/>
  <c r="AA244" i="4"/>
  <c r="AC244" i="4"/>
  <c r="I244" i="4"/>
  <c r="Z244" i="4"/>
  <c r="AB244" i="4"/>
  <c r="AA227" i="4"/>
  <c r="I227" i="4"/>
  <c r="Z227" i="4"/>
  <c r="AB227" i="4"/>
  <c r="AC227" i="4"/>
  <c r="AC185" i="4"/>
  <c r="AA185" i="4"/>
  <c r="Z185" i="4"/>
  <c r="O185" i="4"/>
  <c r="T185" i="4"/>
  <c r="AB185" i="4"/>
  <c r="I185" i="4"/>
  <c r="I168" i="4"/>
  <c r="Z168" i="4"/>
  <c r="AA168" i="4"/>
  <c r="AB168" i="4"/>
  <c r="AC168" i="4"/>
  <c r="AA153" i="4"/>
  <c r="I153" i="4"/>
  <c r="Z153" i="4"/>
  <c r="AB153" i="4"/>
  <c r="AC153" i="4"/>
  <c r="AB175" i="4"/>
  <c r="AC175" i="4"/>
  <c r="I175" i="4"/>
  <c r="Z175" i="4"/>
  <c r="AA175" i="4"/>
  <c r="AC109" i="4"/>
  <c r="I109" i="4"/>
  <c r="Z109" i="4"/>
  <c r="AA109" i="4"/>
  <c r="AB109" i="4"/>
  <c r="AA114" i="4"/>
  <c r="Z114" i="4"/>
  <c r="O114" i="4"/>
  <c r="T114" i="4"/>
  <c r="AC114" i="4"/>
  <c r="I114" i="4"/>
  <c r="AB114" i="4"/>
  <c r="AA125" i="4"/>
  <c r="AC125" i="4"/>
  <c r="I125" i="4"/>
  <c r="Z125" i="4"/>
  <c r="AB125" i="4"/>
  <c r="AB41" i="4"/>
  <c r="AC41" i="4"/>
  <c r="Z41" i="4"/>
  <c r="I41" i="4"/>
  <c r="AA41" i="4"/>
  <c r="I40" i="4"/>
  <c r="Z40" i="4"/>
  <c r="AA40" i="4"/>
  <c r="AC40" i="4"/>
  <c r="AB40" i="4"/>
  <c r="AC57" i="4"/>
  <c r="AB57" i="4"/>
  <c r="I57" i="4"/>
  <c r="Z57" i="4"/>
  <c r="AA57" i="4"/>
  <c r="O57" i="4"/>
  <c r="T57" i="4"/>
  <c r="R291" i="4"/>
  <c r="R292" i="4"/>
  <c r="R293" i="4"/>
  <c r="G6" i="1"/>
  <c r="AA196" i="4"/>
  <c r="AB196" i="4"/>
  <c r="AC196" i="4"/>
  <c r="I196" i="4"/>
  <c r="Z196" i="4"/>
  <c r="AC206" i="4"/>
  <c r="AA206" i="4"/>
  <c r="I206" i="4"/>
  <c r="Z206" i="4"/>
  <c r="AB206" i="4"/>
  <c r="AC282" i="4"/>
  <c r="AA282" i="4"/>
  <c r="AB282" i="4"/>
  <c r="I282" i="4"/>
  <c r="Z282" i="4"/>
  <c r="P214" i="4"/>
  <c r="U214" i="4"/>
  <c r="I214" i="1"/>
  <c r="AC129" i="4"/>
  <c r="I129" i="4"/>
  <c r="Z129" i="4"/>
  <c r="AA129" i="4"/>
  <c r="AB129" i="4"/>
  <c r="AC117" i="4"/>
  <c r="AA117" i="4"/>
  <c r="Z117" i="4"/>
  <c r="O117" i="4"/>
  <c r="T117" i="4"/>
  <c r="AB117" i="4"/>
  <c r="I117" i="4"/>
  <c r="AC95" i="4"/>
  <c r="AA95" i="4"/>
  <c r="Z95" i="4"/>
  <c r="I95" i="4"/>
  <c r="AB95" i="4"/>
  <c r="I94" i="4"/>
  <c r="AA94" i="4"/>
  <c r="AB94" i="4"/>
  <c r="Z94" i="4"/>
  <c r="AC94" i="4"/>
  <c r="AA67" i="4"/>
  <c r="AB67" i="4"/>
  <c r="AC67" i="4"/>
  <c r="I67" i="4"/>
  <c r="Z67" i="4"/>
  <c r="AB15" i="4"/>
  <c r="AC15" i="4"/>
  <c r="I15" i="4"/>
  <c r="Z15" i="4"/>
  <c r="AA15" i="4"/>
  <c r="AA250" i="4"/>
  <c r="I250" i="4"/>
  <c r="Z250" i="4"/>
  <c r="AB250" i="4"/>
  <c r="AC250" i="4"/>
  <c r="AA197" i="4"/>
  <c r="Z197" i="4"/>
  <c r="O197" i="4"/>
  <c r="T197" i="4"/>
  <c r="I197" i="4"/>
  <c r="AB197" i="4"/>
  <c r="AC197" i="4"/>
  <c r="I166" i="4"/>
  <c r="Z166" i="4"/>
  <c r="AA166" i="4"/>
  <c r="O166" i="4"/>
  <c r="T166" i="4"/>
  <c r="AB166" i="4"/>
  <c r="AC166" i="4"/>
  <c r="P166" i="4"/>
  <c r="U166" i="4"/>
  <c r="I166" i="1"/>
  <c r="AA101" i="4"/>
  <c r="AB101" i="4"/>
  <c r="AC101" i="4"/>
  <c r="Z101" i="4"/>
  <c r="I101" i="4"/>
  <c r="G267" i="1"/>
  <c r="AC272" i="4"/>
  <c r="AA272" i="4"/>
  <c r="Z272" i="4"/>
  <c r="O272" i="4"/>
  <c r="T272" i="4"/>
  <c r="AB272" i="4"/>
  <c r="I272" i="4"/>
  <c r="AA186" i="4"/>
  <c r="Z186" i="4"/>
  <c r="O186" i="4"/>
  <c r="T186" i="4"/>
  <c r="I186" i="4"/>
  <c r="AB186" i="4"/>
  <c r="AC186" i="4"/>
  <c r="AB167" i="4"/>
  <c r="AC167" i="4"/>
  <c r="I167" i="4"/>
  <c r="Z167" i="4"/>
  <c r="AA167" i="4"/>
  <c r="AC115" i="4"/>
  <c r="AA115" i="4"/>
  <c r="AB115" i="4"/>
  <c r="I115" i="4"/>
  <c r="Z115" i="4"/>
  <c r="AC75" i="4"/>
  <c r="I75" i="4"/>
  <c r="Z75" i="4"/>
  <c r="AA75" i="4"/>
  <c r="O75" i="4"/>
  <c r="T75" i="4"/>
  <c r="AB75" i="4"/>
  <c r="P97" i="4"/>
  <c r="U97" i="4"/>
  <c r="I97" i="1"/>
  <c r="I34" i="4"/>
  <c r="Z34" i="4"/>
  <c r="AA34" i="4"/>
  <c r="AB34" i="4"/>
  <c r="AC34" i="4"/>
  <c r="I60" i="4"/>
  <c r="Z60" i="4"/>
  <c r="AA60" i="4"/>
  <c r="O60" i="4"/>
  <c r="T60" i="4"/>
  <c r="AB60" i="4"/>
  <c r="AC60" i="4"/>
  <c r="P38" i="4"/>
  <c r="U38" i="4"/>
  <c r="I38" i="1"/>
  <c r="AC278" i="4"/>
  <c r="AB278" i="4"/>
  <c r="I278" i="4"/>
  <c r="Z278" i="4"/>
  <c r="AA278" i="4"/>
  <c r="O278" i="4"/>
  <c r="T278" i="4"/>
  <c r="AA235" i="4"/>
  <c r="I235" i="4"/>
  <c r="Z235" i="4"/>
  <c r="AB235" i="4"/>
  <c r="AC235" i="4"/>
  <c r="AA202" i="4"/>
  <c r="Z202" i="4"/>
  <c r="O202" i="4"/>
  <c r="T202" i="4"/>
  <c r="AC202" i="4"/>
  <c r="I202" i="4"/>
  <c r="AB202" i="4"/>
  <c r="AB261" i="4"/>
  <c r="AC261" i="4"/>
  <c r="AA261" i="4"/>
  <c r="Z261" i="4"/>
  <c r="O261" i="4"/>
  <c r="P261" i="4"/>
  <c r="U261" i="4"/>
  <c r="I262" i="1"/>
  <c r="T261" i="4"/>
  <c r="I261" i="4"/>
  <c r="P284" i="4"/>
  <c r="U284" i="4"/>
  <c r="I291" i="1"/>
  <c r="AC265" i="4"/>
  <c r="AA265" i="4"/>
  <c r="Z265" i="4"/>
  <c r="O265" i="4"/>
  <c r="T265" i="4"/>
  <c r="AB265" i="4"/>
  <c r="I265" i="4"/>
  <c r="AA246" i="4"/>
  <c r="AB246" i="4"/>
  <c r="AC246" i="4"/>
  <c r="I246" i="4"/>
  <c r="Z246" i="4"/>
  <c r="O239" i="4"/>
  <c r="T239" i="4"/>
  <c r="F237" i="1"/>
  <c r="O165" i="4"/>
  <c r="T165" i="4"/>
  <c r="AC137" i="4"/>
  <c r="I137" i="4"/>
  <c r="Z137" i="4"/>
  <c r="AA137" i="4"/>
  <c r="AB137" i="4"/>
  <c r="AC120" i="4"/>
  <c r="AA120" i="4"/>
  <c r="Z120" i="4"/>
  <c r="O120" i="4"/>
  <c r="T120" i="4"/>
  <c r="AB120" i="4"/>
  <c r="I120" i="4"/>
  <c r="I78" i="4"/>
  <c r="Z78" i="4"/>
  <c r="AA78" i="4"/>
  <c r="O78" i="4"/>
  <c r="T78" i="4"/>
  <c r="I78" i="1"/>
  <c r="AB78" i="4"/>
  <c r="AC78" i="4"/>
  <c r="P78" i="4"/>
  <c r="U78" i="4"/>
  <c r="F18" i="1"/>
  <c r="F17" i="1"/>
  <c r="F286" i="1"/>
  <c r="F301" i="1"/>
  <c r="F303" i="1"/>
  <c r="F304" i="1"/>
  <c r="H17" i="1"/>
  <c r="H18" i="1"/>
  <c r="H287" i="1"/>
  <c r="H302" i="1"/>
  <c r="H286" i="1"/>
  <c r="H301" i="1"/>
  <c r="H303" i="1"/>
  <c r="H304" i="1"/>
  <c r="O268" i="4"/>
  <c r="T268" i="4"/>
  <c r="AC270" i="4"/>
  <c r="AB270" i="4"/>
  <c r="I270" i="4"/>
  <c r="Z270" i="4"/>
  <c r="AA270" i="4"/>
  <c r="AA271" i="4"/>
  <c r="AB271" i="4"/>
  <c r="AC271" i="4"/>
  <c r="I271" i="4"/>
  <c r="Z271" i="4"/>
  <c r="AC226" i="4"/>
  <c r="I226" i="4"/>
  <c r="Z226" i="4"/>
  <c r="AA226" i="4"/>
  <c r="O226" i="4"/>
  <c r="T226" i="4"/>
  <c r="AB226" i="4"/>
  <c r="AA248" i="4"/>
  <c r="I248" i="4"/>
  <c r="Z248" i="4"/>
  <c r="AB248" i="4"/>
  <c r="AC248" i="4"/>
  <c r="AC111" i="4"/>
  <c r="AA111" i="4"/>
  <c r="Z111" i="4"/>
  <c r="O111" i="4"/>
  <c r="T111" i="4"/>
  <c r="AB111" i="4"/>
  <c r="I111" i="4"/>
  <c r="P66" i="4"/>
  <c r="U66" i="4"/>
  <c r="I66" i="1"/>
  <c r="AA50" i="4"/>
  <c r="Z50" i="4"/>
  <c r="O50" i="4"/>
  <c r="T50" i="4"/>
  <c r="I50" i="4"/>
  <c r="AC50" i="4"/>
  <c r="AB50" i="4"/>
  <c r="P10" i="4"/>
  <c r="U10" i="4"/>
  <c r="I9" i="1"/>
  <c r="AA283" i="4"/>
  <c r="I283" i="4"/>
  <c r="Z283" i="4"/>
  <c r="AB283" i="4"/>
  <c r="AC283" i="4"/>
  <c r="I256" i="4"/>
  <c r="Z256" i="4"/>
  <c r="AA256" i="4"/>
  <c r="AB256" i="4"/>
  <c r="AC256" i="4"/>
  <c r="O222" i="4"/>
  <c r="T222" i="4"/>
  <c r="AC220" i="4"/>
  <c r="I220" i="4"/>
  <c r="Z220" i="4"/>
  <c r="AA220" i="4"/>
  <c r="AB220" i="4"/>
  <c r="P181" i="4"/>
  <c r="U181" i="4"/>
  <c r="I181" i="1"/>
  <c r="AB163" i="4"/>
  <c r="AC163" i="4"/>
  <c r="Z163" i="4"/>
  <c r="AA163" i="4"/>
  <c r="O163" i="4"/>
  <c r="T163" i="4"/>
  <c r="I163" i="4"/>
  <c r="AC192" i="4"/>
  <c r="I192" i="4"/>
  <c r="Z192" i="4"/>
  <c r="AA192" i="4"/>
  <c r="AB192" i="4"/>
  <c r="I160" i="4"/>
  <c r="Z160" i="4"/>
  <c r="AA160" i="4"/>
  <c r="AB160" i="4"/>
  <c r="AC160" i="4"/>
  <c r="AC183" i="4"/>
  <c r="AB183" i="4"/>
  <c r="I183" i="4"/>
  <c r="AA183" i="4"/>
  <c r="Z183" i="4"/>
  <c r="AC149" i="4"/>
  <c r="I149" i="4"/>
  <c r="Z149" i="4"/>
  <c r="AA149" i="4"/>
  <c r="O149" i="4"/>
  <c r="T149" i="4"/>
  <c r="AB149" i="4"/>
  <c r="O89" i="4"/>
  <c r="T89" i="4"/>
  <c r="AB102" i="4"/>
  <c r="AC102" i="4"/>
  <c r="I102" i="4"/>
  <c r="Z102" i="4"/>
  <c r="AA102" i="4"/>
  <c r="AA99" i="4"/>
  <c r="I99" i="4"/>
  <c r="Z99" i="4"/>
  <c r="AB99" i="4"/>
  <c r="AC99" i="4"/>
  <c r="AC68" i="4"/>
  <c r="I68" i="4"/>
  <c r="Z68" i="4"/>
  <c r="AA68" i="4"/>
  <c r="AB68" i="4"/>
  <c r="AB9" i="4"/>
  <c r="AC9" i="4"/>
  <c r="I9" i="4"/>
  <c r="Z9" i="4"/>
  <c r="AA9" i="4"/>
  <c r="O9" i="4"/>
  <c r="T9" i="4"/>
  <c r="AC288" i="4"/>
  <c r="AB288" i="4"/>
  <c r="I288" i="4"/>
  <c r="Z288" i="4"/>
  <c r="AA288" i="4"/>
  <c r="AA279" i="4"/>
  <c r="AB279" i="4"/>
  <c r="AC279" i="4"/>
  <c r="I279" i="4"/>
  <c r="Z279" i="4"/>
  <c r="AA221" i="4"/>
  <c r="AC221" i="4"/>
  <c r="I221" i="4"/>
  <c r="Z221" i="4"/>
  <c r="AB221" i="4"/>
  <c r="AC254" i="4"/>
  <c r="I254" i="4"/>
  <c r="Z254" i="4"/>
  <c r="AA254" i="4"/>
  <c r="AB254" i="4"/>
  <c r="AA215" i="4"/>
  <c r="AB215" i="4"/>
  <c r="AC215" i="4"/>
  <c r="I215" i="4"/>
  <c r="Z215" i="4"/>
  <c r="AA255" i="4"/>
  <c r="AB255" i="4"/>
  <c r="AC255" i="4"/>
  <c r="I255" i="4"/>
  <c r="Z255" i="4"/>
  <c r="AA223" i="4"/>
  <c r="AB223" i="4"/>
  <c r="AC223" i="4"/>
  <c r="I223" i="4"/>
  <c r="Z223" i="4"/>
  <c r="I164" i="4"/>
  <c r="Z164" i="4"/>
  <c r="AA164" i="4"/>
  <c r="AB164" i="4"/>
  <c r="AC164" i="4"/>
  <c r="AA146" i="4"/>
  <c r="AC146" i="4"/>
  <c r="I146" i="4"/>
  <c r="Z146" i="4"/>
  <c r="AB146" i="4"/>
  <c r="AC135" i="4"/>
  <c r="I135" i="4"/>
  <c r="Z135" i="4"/>
  <c r="AA135" i="4"/>
  <c r="AB135" i="4"/>
  <c r="O173" i="4"/>
  <c r="T173" i="4"/>
  <c r="I158" i="4"/>
  <c r="Z158" i="4"/>
  <c r="AA158" i="4"/>
  <c r="AB158" i="4"/>
  <c r="AC158" i="4"/>
  <c r="AA112" i="4"/>
  <c r="AC112" i="4"/>
  <c r="I112" i="4"/>
  <c r="Z112" i="4"/>
  <c r="AB112" i="4"/>
  <c r="P92" i="4"/>
  <c r="U92" i="4"/>
  <c r="I92" i="1"/>
  <c r="AA116" i="4"/>
  <c r="Z116" i="4"/>
  <c r="O116" i="4"/>
  <c r="T116" i="4"/>
  <c r="AC116" i="4"/>
  <c r="I116" i="4"/>
  <c r="AB116" i="4"/>
  <c r="AA98" i="4"/>
  <c r="I98" i="4"/>
  <c r="Z98" i="4"/>
  <c r="AB98" i="4"/>
  <c r="AC98" i="4"/>
  <c r="AC47" i="4"/>
  <c r="AA47" i="4"/>
  <c r="Z47" i="4"/>
  <c r="I47" i="4"/>
  <c r="AB47" i="4"/>
  <c r="AB21" i="4"/>
  <c r="AC21" i="4"/>
  <c r="I21" i="4"/>
  <c r="Z21" i="4"/>
  <c r="AA21" i="4"/>
  <c r="AB7" i="4"/>
  <c r="AC7" i="4"/>
  <c r="I7" i="4"/>
  <c r="Z7" i="4"/>
  <c r="AA7" i="4"/>
  <c r="O7" i="4"/>
  <c r="T7" i="4"/>
  <c r="P52" i="4"/>
  <c r="U52" i="4"/>
  <c r="I52" i="1"/>
  <c r="P242" i="4"/>
  <c r="U242" i="4"/>
  <c r="I242" i="1"/>
  <c r="P50" i="4"/>
  <c r="U50" i="4"/>
  <c r="I50" i="1"/>
  <c r="P197" i="4"/>
  <c r="U197" i="4"/>
  <c r="I197" i="1"/>
  <c r="O86" i="4"/>
  <c r="T86" i="4"/>
  <c r="O136" i="4"/>
  <c r="O174" i="4"/>
  <c r="P174" i="4"/>
  <c r="U174" i="4"/>
  <c r="I174" i="1"/>
  <c r="O41" i="4"/>
  <c r="T41" i="4"/>
  <c r="O109" i="4"/>
  <c r="T109" i="4"/>
  <c r="O175" i="4"/>
  <c r="T175" i="4"/>
  <c r="O168" i="4"/>
  <c r="T168" i="4"/>
  <c r="O227" i="4"/>
  <c r="T227" i="4"/>
  <c r="O13" i="4"/>
  <c r="T13" i="4"/>
  <c r="O162" i="4"/>
  <c r="T162" i="4"/>
  <c r="P64" i="4"/>
  <c r="U64" i="4"/>
  <c r="I64" i="1"/>
  <c r="T174" i="4"/>
  <c r="O207" i="4"/>
  <c r="T207" i="4"/>
  <c r="O290" i="4"/>
  <c r="T290" i="4"/>
  <c r="O211" i="4"/>
  <c r="T211" i="4"/>
  <c r="O58" i="4"/>
  <c r="T58" i="4"/>
  <c r="O205" i="4"/>
  <c r="T205" i="4"/>
  <c r="O33" i="4"/>
  <c r="T33" i="4"/>
  <c r="O200" i="4"/>
  <c r="T200" i="4"/>
  <c r="O25" i="4"/>
  <c r="T25" i="4"/>
  <c r="O73" i="4"/>
  <c r="T73" i="4"/>
  <c r="O172" i="4"/>
  <c r="T172" i="4"/>
  <c r="P198" i="4"/>
  <c r="U198" i="4"/>
  <c r="I198" i="1"/>
  <c r="P224" i="4"/>
  <c r="U224" i="4"/>
  <c r="I224" i="1"/>
  <c r="O263" i="4"/>
  <c r="T263" i="4"/>
  <c r="O236" i="4"/>
  <c r="T236" i="4"/>
  <c r="O27" i="4"/>
  <c r="T27" i="4"/>
  <c r="P88" i="4"/>
  <c r="U88" i="4"/>
  <c r="I88" i="1"/>
  <c r="P188" i="4"/>
  <c r="U188" i="4"/>
  <c r="I188" i="1"/>
  <c r="T144" i="4"/>
  <c r="P144" i="4"/>
  <c r="U144" i="4"/>
  <c r="I144" i="1"/>
  <c r="O128" i="4"/>
  <c r="P186" i="4"/>
  <c r="U186" i="4"/>
  <c r="I186" i="1"/>
  <c r="O99" i="4"/>
  <c r="T99" i="4"/>
  <c r="O112" i="4"/>
  <c r="T112" i="4"/>
  <c r="O158" i="4"/>
  <c r="T158" i="4"/>
  <c r="O164" i="4"/>
  <c r="T164" i="4"/>
  <c r="O255" i="4"/>
  <c r="T255" i="4"/>
  <c r="O68" i="4"/>
  <c r="T68" i="4"/>
  <c r="O220" i="4"/>
  <c r="T220" i="4"/>
  <c r="P222" i="4"/>
  <c r="U222" i="4"/>
  <c r="I222" i="1"/>
  <c r="O256" i="4"/>
  <c r="T256" i="4"/>
  <c r="O94" i="4"/>
  <c r="T94" i="4"/>
  <c r="P239" i="4"/>
  <c r="U239" i="4"/>
  <c r="I239" i="1"/>
  <c r="O206" i="4"/>
  <c r="T206" i="4"/>
  <c r="O153" i="4"/>
  <c r="P153" i="4"/>
  <c r="U153" i="4"/>
  <c r="I153" i="1"/>
  <c r="T153" i="4"/>
  <c r="O259" i="4"/>
  <c r="T259" i="4"/>
  <c r="P24" i="4"/>
  <c r="U24" i="4"/>
  <c r="I24" i="1"/>
  <c r="O30" i="4"/>
  <c r="T30" i="4"/>
  <c r="O228" i="4"/>
  <c r="T228" i="4"/>
  <c r="P179" i="4"/>
  <c r="U179" i="4"/>
  <c r="I179" i="1"/>
  <c r="O191" i="4"/>
  <c r="P191" i="4"/>
  <c r="U191" i="4"/>
  <c r="I191" i="1"/>
  <c r="T191" i="4"/>
  <c r="O148" i="4"/>
  <c r="T148" i="4"/>
  <c r="O177" i="4"/>
  <c r="T177" i="4"/>
  <c r="T275" i="4"/>
  <c r="P275" i="4"/>
  <c r="U275" i="4"/>
  <c r="I277" i="1"/>
  <c r="O140" i="4"/>
  <c r="T140" i="4"/>
  <c r="P132" i="4"/>
  <c r="U132" i="4"/>
  <c r="I132" i="1"/>
  <c r="P14" i="4"/>
  <c r="U14" i="4"/>
  <c r="I13" i="1"/>
  <c r="O8" i="4"/>
  <c r="T8" i="4"/>
  <c r="O279" i="4"/>
  <c r="T279" i="4"/>
  <c r="O271" i="4"/>
  <c r="T271" i="4"/>
  <c r="O67" i="4"/>
  <c r="T67" i="4"/>
  <c r="P200" i="4"/>
  <c r="U200" i="4"/>
  <c r="I200" i="1"/>
  <c r="O72" i="4"/>
  <c r="T72" i="4"/>
  <c r="O289" i="4"/>
  <c r="T289" i="4"/>
  <c r="P257" i="4"/>
  <c r="U257" i="4"/>
  <c r="I258" i="1"/>
  <c r="P278" i="4"/>
  <c r="U278" i="4"/>
  <c r="I280" i="1"/>
  <c r="P227" i="4"/>
  <c r="U227" i="4"/>
  <c r="I227" i="1"/>
  <c r="O74" i="4"/>
  <c r="T74" i="4"/>
  <c r="O46" i="4"/>
  <c r="T46" i="4"/>
  <c r="P268" i="4"/>
  <c r="U268" i="4"/>
  <c r="I270" i="1"/>
  <c r="O231" i="4"/>
  <c r="T231" i="4"/>
  <c r="P58" i="4"/>
  <c r="U58" i="4"/>
  <c r="I58" i="1"/>
  <c r="P7" i="4"/>
  <c r="U7" i="4"/>
  <c r="O98" i="4"/>
  <c r="T98" i="4"/>
  <c r="P116" i="4"/>
  <c r="U116" i="4"/>
  <c r="I116" i="1"/>
  <c r="O135" i="4"/>
  <c r="T135" i="4"/>
  <c r="O146" i="4"/>
  <c r="T146" i="4"/>
  <c r="O215" i="4"/>
  <c r="T215" i="4"/>
  <c r="O288" i="4"/>
  <c r="T288" i="4"/>
  <c r="P9" i="4"/>
  <c r="U9" i="4"/>
  <c r="I8" i="1"/>
  <c r="O102" i="4"/>
  <c r="T102" i="4"/>
  <c r="O183" i="4"/>
  <c r="T183" i="4"/>
  <c r="P220" i="4"/>
  <c r="U220" i="4"/>
  <c r="I220" i="1"/>
  <c r="O283" i="4"/>
  <c r="T283" i="4"/>
  <c r="P111" i="4"/>
  <c r="U111" i="4"/>
  <c r="I111" i="1"/>
  <c r="O270" i="4"/>
  <c r="T270" i="4"/>
  <c r="P120" i="4"/>
  <c r="U120" i="4"/>
  <c r="I120" i="1"/>
  <c r="P202" i="4"/>
  <c r="U202" i="4"/>
  <c r="I202" i="1"/>
  <c r="O34" i="4"/>
  <c r="T34" i="4"/>
  <c r="P75" i="4"/>
  <c r="U75" i="4"/>
  <c r="I75" i="1"/>
  <c r="O115" i="4"/>
  <c r="T115" i="4"/>
  <c r="P272" i="4"/>
  <c r="U272" i="4"/>
  <c r="I274" i="1"/>
  <c r="P94" i="4"/>
  <c r="U94" i="4"/>
  <c r="I94" i="1"/>
  <c r="O95" i="4"/>
  <c r="T95" i="4"/>
  <c r="O129" i="4"/>
  <c r="T129" i="4"/>
  <c r="O282" i="4"/>
  <c r="T282" i="4"/>
  <c r="P206" i="4"/>
  <c r="U206" i="4"/>
  <c r="I206" i="1"/>
  <c r="O40" i="4"/>
  <c r="T40" i="4"/>
  <c r="O125" i="4"/>
  <c r="T125" i="4"/>
  <c r="P114" i="4"/>
  <c r="U114" i="4"/>
  <c r="I114" i="1"/>
  <c r="O244" i="4"/>
  <c r="T244" i="4"/>
  <c r="O83" i="4"/>
  <c r="T83" i="4"/>
  <c r="O147" i="4"/>
  <c r="T147" i="4"/>
  <c r="P131" i="4"/>
  <c r="U131" i="4"/>
  <c r="I131" i="1"/>
  <c r="P162" i="4"/>
  <c r="U162" i="4"/>
  <c r="I162" i="1"/>
  <c r="O219" i="4"/>
  <c r="P219" i="4"/>
  <c r="U219" i="4"/>
  <c r="I219" i="1"/>
  <c r="T219" i="4"/>
  <c r="O141" i="4"/>
  <c r="T141" i="4"/>
  <c r="P207" i="4"/>
  <c r="U207" i="4"/>
  <c r="I207" i="1"/>
  <c r="O105" i="4"/>
  <c r="T105" i="4"/>
  <c r="O171" i="4"/>
  <c r="T171" i="4"/>
  <c r="P211" i="4"/>
  <c r="U211" i="4"/>
  <c r="I211" i="1"/>
  <c r="O169" i="4"/>
  <c r="T169" i="4"/>
  <c r="P241" i="4"/>
  <c r="U241" i="4"/>
  <c r="I241" i="1"/>
  <c r="P251" i="4"/>
  <c r="U251" i="4"/>
  <c r="I251" i="1"/>
  <c r="O51" i="4"/>
  <c r="T51" i="4"/>
  <c r="O212" i="4"/>
  <c r="T212" i="4"/>
  <c r="P96" i="4"/>
  <c r="U96" i="4"/>
  <c r="I96" i="1"/>
  <c r="P218" i="4"/>
  <c r="U218" i="4"/>
  <c r="I218" i="1"/>
  <c r="O106" i="4"/>
  <c r="T106" i="4"/>
  <c r="O123" i="4"/>
  <c r="T123" i="4"/>
  <c r="O253" i="4"/>
  <c r="T253" i="4"/>
  <c r="P25" i="4"/>
  <c r="U25" i="4"/>
  <c r="I25" i="1"/>
  <c r="P73" i="4"/>
  <c r="U73" i="4"/>
  <c r="I73" i="1"/>
  <c r="O249" i="4"/>
  <c r="T249" i="4"/>
  <c r="P234" i="4"/>
  <c r="U234" i="4"/>
  <c r="I234" i="1"/>
  <c r="P259" i="4"/>
  <c r="U259" i="4"/>
  <c r="I260" i="1"/>
  <c r="O262" i="4"/>
  <c r="T262" i="4"/>
  <c r="O100" i="4"/>
  <c r="T100" i="4"/>
  <c r="O154" i="4"/>
  <c r="T154" i="4"/>
  <c r="O170" i="4"/>
  <c r="T170" i="4"/>
  <c r="P228" i="4"/>
  <c r="U228" i="4"/>
  <c r="I228" i="1"/>
  <c r="O264" i="4"/>
  <c r="T264" i="4"/>
  <c r="O258" i="4"/>
  <c r="T258" i="4"/>
  <c r="O12" i="4"/>
  <c r="P12" i="4"/>
  <c r="U12" i="4"/>
  <c r="I11" i="1"/>
  <c r="O31" i="4"/>
  <c r="T31" i="4"/>
  <c r="O35" i="4"/>
  <c r="T35" i="4"/>
  <c r="O93" i="4"/>
  <c r="T93" i="4"/>
  <c r="P155" i="4"/>
  <c r="U155" i="4"/>
  <c r="I155" i="1"/>
  <c r="O208" i="4"/>
  <c r="T208" i="4"/>
  <c r="P245" i="4"/>
  <c r="U245" i="4"/>
  <c r="I245" i="1"/>
  <c r="O17" i="4"/>
  <c r="T17" i="4"/>
  <c r="O32" i="4"/>
  <c r="T32" i="4"/>
  <c r="Q291" i="4"/>
  <c r="P86" i="4"/>
  <c r="U86" i="4"/>
  <c r="I86" i="1"/>
  <c r="O121" i="4"/>
  <c r="T121" i="4"/>
  <c r="O182" i="4"/>
  <c r="T182" i="4"/>
  <c r="O16" i="4"/>
  <c r="T16" i="4"/>
  <c r="O53" i="4"/>
  <c r="T53" i="4"/>
  <c r="P87" i="4"/>
  <c r="U87" i="4"/>
  <c r="I87" i="1"/>
  <c r="O103" i="4"/>
  <c r="T103" i="4"/>
  <c r="O124" i="4"/>
  <c r="T124" i="4"/>
  <c r="O159" i="4"/>
  <c r="T159" i="4"/>
  <c r="P161" i="4"/>
  <c r="U161" i="4"/>
  <c r="I161" i="1"/>
  <c r="P236" i="4"/>
  <c r="U236" i="4"/>
  <c r="I236" i="1"/>
  <c r="P27" i="4"/>
  <c r="U27" i="4"/>
  <c r="I27" i="1"/>
  <c r="P148" i="4"/>
  <c r="U148" i="4"/>
  <c r="I148" i="1"/>
  <c r="P177" i="4"/>
  <c r="U177" i="4"/>
  <c r="I177" i="1"/>
  <c r="O176" i="4"/>
  <c r="T176" i="4"/>
  <c r="P165" i="4"/>
  <c r="U165" i="4"/>
  <c r="I165" i="1"/>
  <c r="P98" i="4"/>
  <c r="U98" i="4"/>
  <c r="I98" i="1"/>
  <c r="P164" i="4"/>
  <c r="U164" i="4"/>
  <c r="I164" i="1"/>
  <c r="P255" i="4"/>
  <c r="U255" i="4"/>
  <c r="I256" i="1"/>
  <c r="P279" i="4"/>
  <c r="U279" i="4"/>
  <c r="I281" i="1"/>
  <c r="P163" i="4"/>
  <c r="U163" i="4"/>
  <c r="I163" i="1"/>
  <c r="O248" i="4"/>
  <c r="T248" i="4"/>
  <c r="P271" i="4"/>
  <c r="U271" i="4"/>
  <c r="I273" i="1"/>
  <c r="F306" i="1" a="1"/>
  <c r="F306" i="1"/>
  <c r="O246" i="4"/>
  <c r="T246" i="4"/>
  <c r="P60" i="4"/>
  <c r="U60" i="4"/>
  <c r="I60" i="1"/>
  <c r="P115" i="4"/>
  <c r="U115" i="4"/>
  <c r="I115" i="1"/>
  <c r="O250" i="4"/>
  <c r="T250" i="4"/>
  <c r="P95" i="4"/>
  <c r="U95" i="4"/>
  <c r="I95" i="1"/>
  <c r="P282" i="4"/>
  <c r="U282" i="4"/>
  <c r="I289" i="1"/>
  <c r="O196" i="4"/>
  <c r="T196" i="4"/>
  <c r="P57" i="4"/>
  <c r="U57" i="4"/>
  <c r="I57" i="1"/>
  <c r="P168" i="4"/>
  <c r="U168" i="4"/>
  <c r="I168" i="1"/>
  <c r="O240" i="4"/>
  <c r="T240" i="4"/>
  <c r="O44" i="4"/>
  <c r="T44" i="4"/>
  <c r="P74" i="4"/>
  <c r="U74" i="4"/>
  <c r="I74" i="1"/>
  <c r="O122" i="4"/>
  <c r="T122" i="4"/>
  <c r="O204" i="4"/>
  <c r="T204" i="4"/>
  <c r="P169" i="4"/>
  <c r="U169" i="4"/>
  <c r="I169" i="1"/>
  <c r="P231" i="4"/>
  <c r="U231" i="4"/>
  <c r="I231" i="1"/>
  <c r="I260" i="4"/>
  <c r="Z260" i="4"/>
  <c r="AA260" i="4"/>
  <c r="AC260" i="4"/>
  <c r="AB260" i="4"/>
  <c r="O65" i="4"/>
  <c r="T65" i="4"/>
  <c r="O113" i="4"/>
  <c r="T113" i="4"/>
  <c r="O69" i="4"/>
  <c r="T69" i="4"/>
  <c r="P72" i="4"/>
  <c r="U72" i="4"/>
  <c r="I72" i="1"/>
  <c r="O142" i="4"/>
  <c r="T142" i="4"/>
  <c r="O82" i="4"/>
  <c r="T82" i="4"/>
  <c r="P89" i="4"/>
  <c r="U89" i="4"/>
  <c r="I89" i="1"/>
  <c r="P154" i="4"/>
  <c r="U154" i="4"/>
  <c r="I154" i="1"/>
  <c r="I156" i="1"/>
  <c r="P93" i="4"/>
  <c r="U93" i="4"/>
  <c r="I93" i="1"/>
  <c r="O150" i="4"/>
  <c r="T150" i="4"/>
  <c r="P208" i="4"/>
  <c r="U208" i="4"/>
  <c r="I208" i="1"/>
  <c r="P263" i="4"/>
  <c r="U263" i="4"/>
  <c r="I264" i="1"/>
  <c r="P289" i="4"/>
  <c r="U289" i="4"/>
  <c r="I296" i="1"/>
  <c r="O127" i="4"/>
  <c r="P127" i="4"/>
  <c r="U127" i="4"/>
  <c r="I127" i="1"/>
  <c r="P53" i="4"/>
  <c r="U53" i="4"/>
  <c r="I53" i="1"/>
  <c r="P124" i="4"/>
  <c r="U124" i="4"/>
  <c r="I124" i="1"/>
  <c r="P135" i="4"/>
  <c r="U135" i="4"/>
  <c r="I135" i="1"/>
  <c r="P183" i="4"/>
  <c r="U183" i="4"/>
  <c r="I183" i="1"/>
  <c r="P158" i="4"/>
  <c r="U158" i="4"/>
  <c r="I158" i="1"/>
  <c r="H306" i="1" a="1"/>
  <c r="H306" i="1"/>
  <c r="O21" i="4"/>
  <c r="T21" i="4"/>
  <c r="O47" i="4"/>
  <c r="T47" i="4"/>
  <c r="P112" i="4"/>
  <c r="U112" i="4"/>
  <c r="I112" i="1"/>
  <c r="O223" i="4"/>
  <c r="T223" i="4"/>
  <c r="P215" i="4"/>
  <c r="U215" i="4"/>
  <c r="I215" i="1"/>
  <c r="O254" i="4"/>
  <c r="T254" i="4"/>
  <c r="O221" i="4"/>
  <c r="T221" i="4"/>
  <c r="P68" i="4"/>
  <c r="U68" i="4"/>
  <c r="I68" i="1"/>
  <c r="P149" i="4"/>
  <c r="U149" i="4"/>
  <c r="I149" i="1"/>
  <c r="O160" i="4"/>
  <c r="T160" i="4"/>
  <c r="O192" i="4"/>
  <c r="T192" i="4"/>
  <c r="P226" i="4"/>
  <c r="U226" i="4"/>
  <c r="I226" i="1"/>
  <c r="P26" i="4"/>
  <c r="U26" i="4"/>
  <c r="I26" i="1"/>
  <c r="O137" i="4"/>
  <c r="T137" i="4"/>
  <c r="P265" i="4"/>
  <c r="U265" i="4"/>
  <c r="I266" i="1"/>
  <c r="O235" i="4"/>
  <c r="T235" i="4"/>
  <c r="O167" i="4"/>
  <c r="T167" i="4"/>
  <c r="O101" i="4"/>
  <c r="T101" i="4"/>
  <c r="O15" i="4"/>
  <c r="T15" i="4"/>
  <c r="P117" i="4"/>
  <c r="U117" i="4"/>
  <c r="I117" i="1"/>
  <c r="G286" i="1"/>
  <c r="G301" i="1"/>
  <c r="G18" i="1"/>
  <c r="G17" i="1"/>
  <c r="G303" i="1"/>
  <c r="G304" i="1"/>
  <c r="P41" i="4"/>
  <c r="U41" i="4"/>
  <c r="I41" i="1"/>
  <c r="P109" i="4"/>
  <c r="U109" i="4"/>
  <c r="I109" i="1"/>
  <c r="P185" i="4"/>
  <c r="U185" i="4"/>
  <c r="I185" i="1"/>
  <c r="O273" i="4"/>
  <c r="P273" i="4"/>
  <c r="U273" i="4"/>
  <c r="I275" i="1"/>
  <c r="T273" i="4"/>
  <c r="P13" i="4"/>
  <c r="U13" i="4"/>
  <c r="I12" i="1"/>
  <c r="O243" i="4"/>
  <c r="T243" i="4"/>
  <c r="O11" i="4"/>
  <c r="T11" i="4"/>
  <c r="O180" i="4"/>
  <c r="T180" i="4"/>
  <c r="O43" i="4"/>
  <c r="T43" i="4"/>
  <c r="P171" i="4"/>
  <c r="U171" i="4"/>
  <c r="I171" i="1"/>
  <c r="O54" i="4"/>
  <c r="T54" i="4"/>
  <c r="P205" i="4"/>
  <c r="U205" i="4"/>
  <c r="I205" i="1"/>
  <c r="O286" i="4"/>
  <c r="T286" i="4"/>
  <c r="P113" i="4"/>
  <c r="U113" i="4"/>
  <c r="I113" i="1"/>
  <c r="Q292" i="4"/>
  <c r="Q293" i="4"/>
  <c r="P187" i="4"/>
  <c r="U187" i="4"/>
  <c r="I187" i="1"/>
  <c r="P253" i="4"/>
  <c r="U253" i="4"/>
  <c r="I254" i="1"/>
  <c r="P173" i="4"/>
  <c r="U173" i="4"/>
  <c r="I173" i="1"/>
  <c r="O145" i="4"/>
  <c r="T145" i="4"/>
  <c r="O184" i="4"/>
  <c r="T184" i="4"/>
  <c r="O213" i="4"/>
  <c r="T213" i="4"/>
  <c r="P262" i="4"/>
  <c r="U262" i="4"/>
  <c r="I263" i="1"/>
  <c r="O28" i="4"/>
  <c r="T28" i="4"/>
  <c r="P30" i="4"/>
  <c r="U30" i="4"/>
  <c r="I30" i="1"/>
  <c r="P59" i="4"/>
  <c r="U59" i="4"/>
  <c r="I59" i="1"/>
  <c r="P82" i="4"/>
  <c r="U82" i="4"/>
  <c r="I82" i="1"/>
  <c r="P264" i="4"/>
  <c r="U264" i="4"/>
  <c r="I265" i="1"/>
  <c r="P258" i="4"/>
  <c r="U258" i="4"/>
  <c r="I259" i="1"/>
  <c r="T12" i="4"/>
  <c r="P31" i="4"/>
  <c r="U31" i="4"/>
  <c r="I31" i="1"/>
  <c r="P110" i="4"/>
  <c r="U110" i="4"/>
  <c r="I110" i="1"/>
  <c r="T127" i="4"/>
  <c r="O201" i="4"/>
  <c r="T201" i="4"/>
  <c r="O229" i="4"/>
  <c r="T229" i="4"/>
  <c r="P276" i="4"/>
  <c r="U276" i="4"/>
  <c r="I278" i="1"/>
  <c r="P16" i="4"/>
  <c r="U16" i="4"/>
  <c r="I15" i="1"/>
  <c r="P143" i="4"/>
  <c r="U143" i="4"/>
  <c r="I143" i="1"/>
  <c r="P133" i="4"/>
  <c r="U133" i="4"/>
  <c r="I133" i="1"/>
  <c r="O178" i="4"/>
  <c r="T178" i="4"/>
  <c r="P32" i="4"/>
  <c r="U32" i="4"/>
  <c r="I32" i="1"/>
  <c r="P290" i="4"/>
  <c r="U290" i="4"/>
  <c r="I297" i="1"/>
  <c r="P34" i="4"/>
  <c r="U34" i="4"/>
  <c r="I34" i="1"/>
  <c r="P146" i="4"/>
  <c r="U146" i="4"/>
  <c r="I146" i="1"/>
  <c r="P172" i="4"/>
  <c r="U172" i="4"/>
  <c r="I172" i="1"/>
  <c r="P33" i="4"/>
  <c r="U33" i="4"/>
  <c r="I33" i="1"/>
  <c r="P67" i="4"/>
  <c r="U67" i="4"/>
  <c r="I67" i="1"/>
  <c r="P46" i="4"/>
  <c r="U46" i="4"/>
  <c r="I46" i="1"/>
  <c r="T136" i="4"/>
  <c r="P136" i="4"/>
  <c r="U136" i="4"/>
  <c r="I136" i="1"/>
  <c r="P175" i="4"/>
  <c r="U175" i="4"/>
  <c r="I175" i="1"/>
  <c r="P99" i="4"/>
  <c r="U99" i="4"/>
  <c r="I99" i="1"/>
  <c r="T128" i="4"/>
  <c r="P128" i="4"/>
  <c r="U128" i="4"/>
  <c r="I128" i="1"/>
  <c r="P140" i="4"/>
  <c r="U140" i="4"/>
  <c r="I140" i="1"/>
  <c r="P176" i="4"/>
  <c r="U176" i="4"/>
  <c r="I176" i="1"/>
  <c r="P65" i="4"/>
  <c r="U65" i="4"/>
  <c r="I65" i="1"/>
  <c r="P141" i="4"/>
  <c r="U141" i="4"/>
  <c r="I141" i="1"/>
  <c r="P178" i="4"/>
  <c r="U178" i="4"/>
  <c r="I178" i="1"/>
  <c r="P243" i="4"/>
  <c r="U243" i="4"/>
  <c r="I243" i="1"/>
  <c r="P240" i="4"/>
  <c r="U240" i="4"/>
  <c r="I240" i="1"/>
  <c r="P254" i="4"/>
  <c r="U254" i="4"/>
  <c r="I255" i="1"/>
  <c r="P184" i="4"/>
  <c r="U184" i="4"/>
  <c r="I184" i="1"/>
  <c r="P256" i="4"/>
  <c r="U256" i="4"/>
  <c r="I257" i="1"/>
  <c r="P8" i="4"/>
  <c r="U8" i="4"/>
  <c r="I7" i="1"/>
  <c r="P286" i="4"/>
  <c r="U286" i="4"/>
  <c r="I293" i="1"/>
  <c r="O260" i="4"/>
  <c r="T260" i="4"/>
  <c r="T291" i="4"/>
  <c r="P250" i="4"/>
  <c r="U250" i="4"/>
  <c r="I250" i="1"/>
  <c r="P192" i="4"/>
  <c r="U192" i="4"/>
  <c r="I192" i="1"/>
  <c r="P51" i="4"/>
  <c r="U51" i="4"/>
  <c r="I51" i="1"/>
  <c r="I157" i="1"/>
  <c r="P160" i="4"/>
  <c r="U160" i="4"/>
  <c r="I160" i="1"/>
  <c r="P288" i="4"/>
  <c r="U288" i="4"/>
  <c r="I295" i="1"/>
  <c r="I6" i="1"/>
  <c r="P40" i="4"/>
  <c r="U40" i="4"/>
  <c r="I40" i="1"/>
  <c r="P182" i="4"/>
  <c r="U182" i="4"/>
  <c r="I182" i="1"/>
  <c r="P145" i="4"/>
  <c r="U145" i="4"/>
  <c r="I145" i="1"/>
  <c r="P212" i="4"/>
  <c r="U212" i="4"/>
  <c r="I212" i="1"/>
  <c r="P244" i="4"/>
  <c r="U244" i="4"/>
  <c r="I244" i="1"/>
  <c r="P129" i="4"/>
  <c r="U129" i="4"/>
  <c r="I129" i="1"/>
  <c r="P105" i="4"/>
  <c r="U105" i="4"/>
  <c r="I105" i="1"/>
  <c r="I76" i="1"/>
  <c r="I77" i="1"/>
  <c r="G306" i="1" a="1"/>
  <c r="G306" i="1"/>
  <c r="P54" i="4"/>
  <c r="U54" i="4"/>
  <c r="I54" i="1"/>
  <c r="I62" i="1"/>
  <c r="I63" i="1"/>
  <c r="P101" i="4"/>
  <c r="U101" i="4"/>
  <c r="I101" i="1"/>
  <c r="P180" i="4"/>
  <c r="U180" i="4"/>
  <c r="I180" i="1"/>
  <c r="P69" i="4"/>
  <c r="U69" i="4"/>
  <c r="I69" i="1"/>
  <c r="I70" i="1"/>
  <c r="P201" i="4"/>
  <c r="U201" i="4"/>
  <c r="I201" i="1"/>
  <c r="P35" i="4"/>
  <c r="U35" i="4"/>
  <c r="I35" i="1"/>
  <c r="P28" i="4"/>
  <c r="U28" i="4"/>
  <c r="I28" i="1"/>
  <c r="I37" i="1"/>
  <c r="P43" i="4"/>
  <c r="U43" i="4"/>
  <c r="I43" i="1"/>
  <c r="P125" i="4"/>
  <c r="U125" i="4"/>
  <c r="I125" i="1"/>
  <c r="P102" i="4"/>
  <c r="U102" i="4"/>
  <c r="I102" i="1"/>
  <c r="P260" i="4"/>
  <c r="U260" i="4"/>
  <c r="I261" i="1"/>
  <c r="I267" i="1"/>
  <c r="P122" i="4"/>
  <c r="U122" i="4"/>
  <c r="I122" i="1"/>
  <c r="I118" i="1"/>
  <c r="I119" i="1"/>
  <c r="P235" i="4"/>
  <c r="U235" i="4"/>
  <c r="I235" i="1"/>
  <c r="P21" i="4"/>
  <c r="U21" i="4"/>
  <c r="I21" i="1"/>
  <c r="P47" i="4"/>
  <c r="U47" i="4"/>
  <c r="I47" i="1"/>
  <c r="P229" i="4"/>
  <c r="U229" i="4"/>
  <c r="I229" i="1"/>
  <c r="P142" i="4"/>
  <c r="U142" i="4"/>
  <c r="I142" i="1"/>
  <c r="P204" i="4"/>
  <c r="U204" i="4"/>
  <c r="I204" i="1"/>
  <c r="P11" i="4"/>
  <c r="U11" i="4"/>
  <c r="I10" i="1"/>
  <c r="P15" i="4"/>
  <c r="U15" i="4"/>
  <c r="I14" i="1"/>
  <c r="P167" i="4"/>
  <c r="U167" i="4"/>
  <c r="I167" i="1"/>
  <c r="P137" i="4"/>
  <c r="U137" i="4"/>
  <c r="I137" i="1"/>
  <c r="P248" i="4"/>
  <c r="U248" i="4"/>
  <c r="I248" i="1"/>
  <c r="P221" i="4"/>
  <c r="U221" i="4"/>
  <c r="I221" i="1"/>
  <c r="T292" i="4"/>
  <c r="P44" i="4"/>
  <c r="U44" i="4"/>
  <c r="I44" i="1"/>
  <c r="P270" i="4"/>
  <c r="U270" i="4"/>
  <c r="I272" i="1"/>
  <c r="I283" i="1"/>
  <c r="P283" i="4"/>
  <c r="U283" i="4"/>
  <c r="I290" i="1"/>
  <c r="I299" i="1"/>
  <c r="P121" i="4"/>
  <c r="U121" i="4"/>
  <c r="I121" i="1"/>
  <c r="P170" i="4"/>
  <c r="U170" i="4"/>
  <c r="I170" i="1"/>
  <c r="P249" i="4"/>
  <c r="U249" i="4"/>
  <c r="I249" i="1"/>
  <c r="P123" i="4"/>
  <c r="U123" i="4"/>
  <c r="I123" i="1"/>
  <c r="P147" i="4"/>
  <c r="U147" i="4"/>
  <c r="I147" i="1"/>
  <c r="P246" i="4"/>
  <c r="U246" i="4"/>
  <c r="I246" i="1"/>
  <c r="P103" i="4"/>
  <c r="U103" i="4"/>
  <c r="I103" i="1"/>
  <c r="P150" i="4"/>
  <c r="U150" i="4"/>
  <c r="I150" i="1"/>
  <c r="P223" i="4"/>
  <c r="U223" i="4"/>
  <c r="I223" i="1"/>
  <c r="P159" i="4"/>
  <c r="U159" i="4"/>
  <c r="I159" i="1"/>
  <c r="P17" i="4"/>
  <c r="U17" i="4"/>
  <c r="I16" i="1"/>
  <c r="P100" i="4"/>
  <c r="U100" i="4"/>
  <c r="I100" i="1"/>
  <c r="P213" i="4"/>
  <c r="U213" i="4"/>
  <c r="I213" i="1"/>
  <c r="P83" i="4"/>
  <c r="U83" i="4"/>
  <c r="I83" i="1"/>
  <c r="I90" i="1"/>
  <c r="P196" i="4"/>
  <c r="U196" i="4"/>
  <c r="I196" i="1"/>
  <c r="P106" i="4"/>
  <c r="U106" i="4"/>
  <c r="I106" i="1"/>
  <c r="I151" i="1"/>
  <c r="I190" i="1"/>
  <c r="I282" i="1"/>
  <c r="I252" i="1"/>
  <c r="I238" i="1"/>
  <c r="I152" i="1"/>
  <c r="I36" i="1"/>
  <c r="I293" i="4" a="1"/>
  <c r="I293" i="4"/>
  <c r="T293" i="4"/>
  <c r="X292" i="4" a="1"/>
  <c r="X292" i="4"/>
  <c r="U292" i="4"/>
  <c r="I71" i="1"/>
  <c r="I253" i="1"/>
  <c r="I91" i="1"/>
  <c r="I237" i="1"/>
  <c r="I48" i="1"/>
  <c r="I49" i="1"/>
  <c r="I17" i="1"/>
  <c r="I18" i="1"/>
  <c r="I303" i="1"/>
  <c r="I304" i="1"/>
  <c r="I286" i="1"/>
  <c r="U291" i="4"/>
  <c r="I55" i="1"/>
  <c r="I56" i="1"/>
  <c r="I268" i="1"/>
  <c r="I189" i="1"/>
  <c r="I298" i="1"/>
  <c r="I108" i="1"/>
  <c r="I107" i="1"/>
  <c r="I210" i="1"/>
  <c r="I209" i="1"/>
  <c r="I22" i="1"/>
  <c r="I23" i="1"/>
  <c r="I292" i="4" a="1"/>
  <c r="I292" i="4"/>
  <c r="I194" i="1"/>
  <c r="I195" i="1"/>
  <c r="I287" i="1"/>
  <c r="I302" i="1"/>
  <c r="U293" i="4"/>
  <c r="I306" i="1" a="1"/>
  <c r="I306" i="1"/>
  <c r="I301" i="1"/>
</calcChain>
</file>

<file path=xl/sharedStrings.xml><?xml version="1.0" encoding="utf-8"?>
<sst xmlns="http://schemas.openxmlformats.org/spreadsheetml/2006/main" count="532" uniqueCount="361">
  <si>
    <t xml:space="preserve">   Short Circular Concrete Filled Steel Tubes</t>
  </si>
  <si>
    <t>No Moment</t>
  </si>
  <si>
    <t>DATA</t>
  </si>
  <si>
    <t>local buckling if D/t &gt; 90*(235/fy)</t>
  </si>
  <si>
    <t>local</t>
  </si>
  <si>
    <t>Npl,Rd</t>
  </si>
  <si>
    <t>d</t>
  </si>
  <si>
    <t>Ref. No.</t>
  </si>
  <si>
    <t xml:space="preserve">  Dia.</t>
  </si>
  <si>
    <t xml:space="preserve"> thick</t>
  </si>
  <si>
    <t xml:space="preserve">  Yield</t>
  </si>
  <si>
    <t xml:space="preserve"> f cyl</t>
  </si>
  <si>
    <t xml:space="preserve"> Length</t>
  </si>
  <si>
    <t>D/t</t>
  </si>
  <si>
    <t>buckling</t>
  </si>
  <si>
    <t>slender-</t>
  </si>
  <si>
    <t xml:space="preserve">  Test</t>
  </si>
  <si>
    <t xml:space="preserve"> Uniax.</t>
  </si>
  <si>
    <t>L/D</t>
  </si>
  <si>
    <t>EC4 no</t>
  </si>
  <si>
    <t xml:space="preserve"> Nu cdg</t>
  </si>
  <si>
    <t xml:space="preserve"> Nu EC4</t>
  </si>
  <si>
    <t xml:space="preserve"> K1*Nu</t>
  </si>
  <si>
    <r>
      <t xml:space="preserve">  </t>
    </r>
    <r>
      <rPr>
        <b/>
        <u/>
        <sz val="10"/>
        <rFont val="Arial"/>
        <family val="2"/>
      </rPr>
      <t>Test</t>
    </r>
    <r>
      <rPr>
        <b/>
        <sz val="10"/>
        <rFont val="Arial"/>
        <family val="2"/>
      </rPr>
      <t xml:space="preserve"> </t>
    </r>
  </si>
  <si>
    <t xml:space="preserve">  Test  </t>
  </si>
  <si>
    <r>
      <t xml:space="preserve">  </t>
    </r>
    <r>
      <rPr>
        <b/>
        <u/>
        <sz val="10"/>
        <rFont val="Arial"/>
        <family val="2"/>
      </rPr>
      <t xml:space="preserve">Test </t>
    </r>
  </si>
  <si>
    <t>Asfy</t>
  </si>
  <si>
    <t xml:space="preserve"> Ac</t>
  </si>
  <si>
    <t xml:space="preserve"> As</t>
  </si>
  <si>
    <t xml:space="preserve"> slend.</t>
  </si>
  <si>
    <t xml:space="preserve"> n10</t>
  </si>
  <si>
    <t xml:space="preserve"> n20</t>
  </si>
  <si>
    <t xml:space="preserve"> coeff.</t>
  </si>
  <si>
    <t xml:space="preserve"> K1</t>
  </si>
  <si>
    <t xml:space="preserve">   mm</t>
  </si>
  <si>
    <t xml:space="preserve"> N/mm2</t>
  </si>
  <si>
    <t>if &gt; 1</t>
  </si>
  <si>
    <t xml:space="preserve">  ness</t>
  </si>
  <si>
    <t xml:space="preserve">   kN</t>
  </si>
  <si>
    <t xml:space="preserve">  kN</t>
  </si>
  <si>
    <t>eta' kN</t>
  </si>
  <si>
    <t xml:space="preserve"> Nunia</t>
  </si>
  <si>
    <t>no eta</t>
  </si>
  <si>
    <t xml:space="preserve"> Nucdg</t>
  </si>
  <si>
    <t xml:space="preserve"> NuEC4</t>
  </si>
  <si>
    <t xml:space="preserve"> K1*EC</t>
  </si>
  <si>
    <t>NplRd</t>
  </si>
  <si>
    <t xml:space="preserve"> mm2</t>
  </si>
  <si>
    <t>Chi'</t>
  </si>
  <si>
    <t>Gardner</t>
  </si>
  <si>
    <t>Ref. 10</t>
  </si>
  <si>
    <t>1a</t>
  </si>
  <si>
    <t>2a</t>
  </si>
  <si>
    <t>3a</t>
  </si>
  <si>
    <t>4a</t>
  </si>
  <si>
    <t>5a</t>
  </si>
  <si>
    <t>6a</t>
  </si>
  <si>
    <t>6b</t>
  </si>
  <si>
    <t>7a</t>
  </si>
  <si>
    <t>7b</t>
  </si>
  <si>
    <t>8a</t>
  </si>
  <si>
    <t>8b</t>
  </si>
  <si>
    <t>Tsuji</t>
  </si>
  <si>
    <t>ASCCS-3</t>
  </si>
  <si>
    <t xml:space="preserve"> p. 19</t>
  </si>
  <si>
    <t>Ref. 33</t>
  </si>
  <si>
    <t xml:space="preserve"> </t>
  </si>
  <si>
    <t>Sakino</t>
  </si>
  <si>
    <t xml:space="preserve"> p. 25</t>
  </si>
  <si>
    <t>Ref. 32</t>
  </si>
  <si>
    <t>L-20-1</t>
  </si>
  <si>
    <t>L-20-2</t>
  </si>
  <si>
    <t>H-20-1</t>
  </si>
  <si>
    <t>H-20-2</t>
  </si>
  <si>
    <t>L-32-1</t>
  </si>
  <si>
    <t>L-32-2</t>
  </si>
  <si>
    <t>H-32-1</t>
  </si>
  <si>
    <t>H-32-2</t>
  </si>
  <si>
    <t>L-58-1</t>
  </si>
  <si>
    <t>L-58-2</t>
  </si>
  <si>
    <t>H-58-1</t>
  </si>
  <si>
    <t>H-58-2</t>
  </si>
  <si>
    <t>Luksha</t>
  </si>
  <si>
    <t xml:space="preserve"> p. 67</t>
  </si>
  <si>
    <t>Ref. 30</t>
  </si>
  <si>
    <t>SB 1</t>
  </si>
  <si>
    <t>SB 2</t>
  </si>
  <si>
    <t>SB 6</t>
  </si>
  <si>
    <t>SB 7</t>
  </si>
  <si>
    <t>SB 3</t>
  </si>
  <si>
    <t>SB 4</t>
  </si>
  <si>
    <t>SB 8</t>
  </si>
  <si>
    <t>SB 5</t>
  </si>
  <si>
    <t>SB 9</t>
  </si>
  <si>
    <t>SB 10</t>
  </si>
  <si>
    <t>Cheng</t>
  </si>
  <si>
    <t>ASCCS-2</t>
  </si>
  <si>
    <t xml:space="preserve"> p. 137</t>
  </si>
  <si>
    <t>Ref. 25</t>
  </si>
  <si>
    <t xml:space="preserve"> (only s</t>
  </si>
  <si>
    <t>sts only</t>
  </si>
  <si>
    <t>)</t>
  </si>
  <si>
    <t>lowest t</t>
  </si>
  <si>
    <t>ests) +</t>
  </si>
  <si>
    <t>1-3Y6</t>
  </si>
  <si>
    <t>2-3Y4</t>
  </si>
  <si>
    <t>3-3Y3</t>
  </si>
  <si>
    <t>4-3Y2</t>
  </si>
  <si>
    <t>5-3Y1.5</t>
  </si>
  <si>
    <t>Wang</t>
  </si>
  <si>
    <t>ASCCS-1</t>
  </si>
  <si>
    <t xml:space="preserve"> p. 79</t>
  </si>
  <si>
    <t>Ref. 24</t>
  </si>
  <si>
    <t xml:space="preserve"> +</t>
  </si>
  <si>
    <t xml:space="preserve"> No. 2</t>
  </si>
  <si>
    <t xml:space="preserve"> No. 3</t>
  </si>
  <si>
    <t xml:space="preserve"> No. 4</t>
  </si>
  <si>
    <t xml:space="preserve"> No. 5</t>
  </si>
  <si>
    <t xml:space="preserve"> No. 6</t>
  </si>
  <si>
    <t xml:space="preserve"> p. 112</t>
  </si>
  <si>
    <t>Ref. 23</t>
  </si>
  <si>
    <t>S3LA</t>
  </si>
  <si>
    <t>S3HA</t>
  </si>
  <si>
    <t>S6LA</t>
  </si>
  <si>
    <t>S6HA</t>
  </si>
  <si>
    <t>SPLA 1-3Av</t>
  </si>
  <si>
    <t>SPHA 1-3Av</t>
  </si>
  <si>
    <t>Goode</t>
  </si>
  <si>
    <t>Manchester</t>
  </si>
  <si>
    <t>University</t>
  </si>
  <si>
    <t>Ref. 27</t>
  </si>
  <si>
    <t>TWC1</t>
  </si>
  <si>
    <t>NWC1</t>
  </si>
  <si>
    <t>TWC2</t>
  </si>
  <si>
    <t>NWC2</t>
  </si>
  <si>
    <t>Matsui</t>
  </si>
  <si>
    <t>Short</t>
  </si>
  <si>
    <t>Ref. 40</t>
  </si>
  <si>
    <t>4-0</t>
  </si>
  <si>
    <t>Kilpatrick</t>
  </si>
  <si>
    <t>Curtin Uni</t>
  </si>
  <si>
    <t>Ref. 39</t>
  </si>
  <si>
    <t>M1a</t>
  </si>
  <si>
    <t>M2a</t>
  </si>
  <si>
    <t>M3a</t>
  </si>
  <si>
    <t>M-FC1</t>
  </si>
  <si>
    <t>M4a</t>
  </si>
  <si>
    <t>M5a</t>
  </si>
  <si>
    <t>M6a</t>
  </si>
  <si>
    <t>M7a</t>
  </si>
  <si>
    <t>M-FC2</t>
  </si>
  <si>
    <t>Bridge &amp;</t>
  </si>
  <si>
    <t>O'Shea</t>
  </si>
  <si>
    <t>Ref. 45</t>
  </si>
  <si>
    <t>S30CS50B</t>
  </si>
  <si>
    <t>S20CS50A</t>
  </si>
  <si>
    <t>S16CS50B</t>
  </si>
  <si>
    <t>S12CS50A</t>
  </si>
  <si>
    <t>S10CS50A</t>
  </si>
  <si>
    <t>S30CS80A</t>
  </si>
  <si>
    <t>S20CS80B</t>
  </si>
  <si>
    <t>S16CS80A</t>
  </si>
  <si>
    <t>S12CS80A</t>
  </si>
  <si>
    <t>S10CS80B</t>
  </si>
  <si>
    <t>S30CS10A</t>
  </si>
  <si>
    <t>S20CS10A</t>
  </si>
  <si>
    <t>S16CS10A</t>
  </si>
  <si>
    <t>S12CS10A</t>
  </si>
  <si>
    <t>S10CS10A</t>
  </si>
  <si>
    <t>Han</t>
  </si>
  <si>
    <t>letter</t>
  </si>
  <si>
    <t>Sept '95</t>
  </si>
  <si>
    <t>HSC1-1</t>
  </si>
  <si>
    <t>HSC2-Av.3</t>
  </si>
  <si>
    <t>HSC3-Av.3</t>
  </si>
  <si>
    <t>HSC4-Av.4</t>
  </si>
  <si>
    <t>HSC5-1</t>
  </si>
  <si>
    <t>HSC6-1</t>
  </si>
  <si>
    <t>HSC7-Av.3</t>
  </si>
  <si>
    <t>HSC8-Av.3</t>
  </si>
  <si>
    <t>HSC9-Av.3</t>
  </si>
  <si>
    <t>Zhong (Harbin)</t>
  </si>
  <si>
    <t>Ref. 54</t>
  </si>
  <si>
    <t>Uenaka et al</t>
  </si>
  <si>
    <t>Ref. 73</t>
  </si>
  <si>
    <t>t10-000</t>
  </si>
  <si>
    <t>t16-000</t>
  </si>
  <si>
    <t>t23-000</t>
  </si>
  <si>
    <t>Cai et al</t>
  </si>
  <si>
    <t>Ref. 19</t>
  </si>
  <si>
    <t>Short &amp;</t>
  </si>
  <si>
    <t>nearly</t>
  </si>
  <si>
    <t>short</t>
  </si>
  <si>
    <t>Cai-1</t>
  </si>
  <si>
    <t>Cai-2</t>
  </si>
  <si>
    <t>Cai-3</t>
  </si>
  <si>
    <t>Cai-4</t>
  </si>
  <si>
    <t>Cai-5</t>
  </si>
  <si>
    <t>Cai-6</t>
  </si>
  <si>
    <t>Cai-7</t>
  </si>
  <si>
    <t>Cai-8</t>
  </si>
  <si>
    <t>Cai-9</t>
  </si>
  <si>
    <t>Cai-10</t>
  </si>
  <si>
    <t>Cai-11</t>
  </si>
  <si>
    <t>Cai-12</t>
  </si>
  <si>
    <t>Cai-13</t>
  </si>
  <si>
    <t>Cai-14</t>
  </si>
  <si>
    <t>Cai-15</t>
  </si>
  <si>
    <t>Cai-16</t>
  </si>
  <si>
    <t>Cai-17</t>
  </si>
  <si>
    <t>Cai-18</t>
  </si>
  <si>
    <t>Cai-19</t>
  </si>
  <si>
    <t>Cai-20</t>
  </si>
  <si>
    <t>Cai-21</t>
  </si>
  <si>
    <t>Cai-22</t>
  </si>
  <si>
    <t>Cai-23</t>
  </si>
  <si>
    <t>Cai-24</t>
  </si>
  <si>
    <t>Cai-25</t>
  </si>
  <si>
    <t>Cai-26</t>
  </si>
  <si>
    <t>Cai-27</t>
  </si>
  <si>
    <t>Cai-29</t>
  </si>
  <si>
    <t>Cai-30</t>
  </si>
  <si>
    <t>Cai-31</t>
  </si>
  <si>
    <t>Cai-32</t>
  </si>
  <si>
    <t>Ref. 21</t>
  </si>
  <si>
    <t>(first 3)</t>
  </si>
  <si>
    <t>Tan et al</t>
  </si>
  <si>
    <t>Ref. 53</t>
  </si>
  <si>
    <t>Tan-1</t>
  </si>
  <si>
    <t>Tan-2</t>
  </si>
  <si>
    <t>Tan-3</t>
  </si>
  <si>
    <t>Tan-4</t>
  </si>
  <si>
    <t>Tan-5</t>
  </si>
  <si>
    <t>Tan-6</t>
  </si>
  <si>
    <t>Tan-7</t>
  </si>
  <si>
    <t>Tan-8</t>
  </si>
  <si>
    <t>Tan-9</t>
  </si>
  <si>
    <t>Tan-10</t>
  </si>
  <si>
    <t>Tan-11</t>
  </si>
  <si>
    <t>Tan-12</t>
  </si>
  <si>
    <t>Tan-13</t>
  </si>
  <si>
    <t>Tang et al</t>
  </si>
  <si>
    <t>Ref. 18</t>
  </si>
  <si>
    <t>Tang-12</t>
  </si>
  <si>
    <t>Tang-14</t>
  </si>
  <si>
    <t>Tang-19</t>
  </si>
  <si>
    <t>Tang-20</t>
  </si>
  <si>
    <t>Tang-21</t>
  </si>
  <si>
    <t>Tang-22</t>
  </si>
  <si>
    <t>Tang-23</t>
  </si>
  <si>
    <t>Tang-26</t>
  </si>
  <si>
    <t>Tang-27</t>
  </si>
  <si>
    <t>Tang-28</t>
  </si>
  <si>
    <t>Tang-29</t>
  </si>
  <si>
    <t>Tang-30</t>
  </si>
  <si>
    <t>Tang-31</t>
  </si>
  <si>
    <t>Tang-32</t>
  </si>
  <si>
    <t>Tang-33</t>
  </si>
  <si>
    <t>Tang-34</t>
  </si>
  <si>
    <t>Tang-35</t>
  </si>
  <si>
    <t>Tang-36</t>
  </si>
  <si>
    <t>Tang-37</t>
  </si>
  <si>
    <t>Tang-38</t>
  </si>
  <si>
    <t>Tang-52</t>
  </si>
  <si>
    <t>Tang-56</t>
  </si>
  <si>
    <t>Tang-62</t>
  </si>
  <si>
    <t>Tang-69</t>
  </si>
  <si>
    <t>Tang-72</t>
  </si>
  <si>
    <t>Tang-75</t>
  </si>
  <si>
    <t>Yamamoto</t>
  </si>
  <si>
    <t>I' tests = Concrete loaded</t>
  </si>
  <si>
    <t>Ref. 62</t>
  </si>
  <si>
    <t>C10A-2I-1</t>
  </si>
  <si>
    <t>C10A-2I-2</t>
  </si>
  <si>
    <t>C10A-2I-3</t>
  </si>
  <si>
    <t>C20A-2I</t>
  </si>
  <si>
    <t>C30A-2I</t>
  </si>
  <si>
    <t>C10A-3I-1</t>
  </si>
  <si>
    <t>C10A-3I-2</t>
  </si>
  <si>
    <t>C20A-3I</t>
  </si>
  <si>
    <t>C30A-3I</t>
  </si>
  <si>
    <t>C10A-4I-1</t>
  </si>
  <si>
    <t>C10A-4I-2</t>
  </si>
  <si>
    <t>C20A-4I</t>
  </si>
  <si>
    <t>C30A-4I</t>
  </si>
  <si>
    <t>A' tests = load on steel &amp; concrete</t>
  </si>
  <si>
    <t>C10A-2A-1</t>
  </si>
  <si>
    <t>C10A-2A-2</t>
  </si>
  <si>
    <t>C10A-2A-3</t>
  </si>
  <si>
    <t>C20A-2A</t>
  </si>
  <si>
    <t>C30A-2A</t>
  </si>
  <si>
    <t>C10A-3A-1</t>
  </si>
  <si>
    <t>C10A-3A-2</t>
  </si>
  <si>
    <t>C20A-3A</t>
  </si>
  <si>
    <t>C30A-3A</t>
  </si>
  <si>
    <t>C10A-4A-1</t>
  </si>
  <si>
    <t>C10A-4A-2</t>
  </si>
  <si>
    <t>C20A-4A</t>
  </si>
  <si>
    <t>C30A-4A</t>
  </si>
  <si>
    <t>Han &amp; Yao</t>
  </si>
  <si>
    <t>2003&amp;4</t>
  </si>
  <si>
    <t>Ref.69,77</t>
  </si>
  <si>
    <t>Compaction</t>
  </si>
  <si>
    <t>sc=flow</t>
  </si>
  <si>
    <t>h=hand</t>
  </si>
  <si>
    <t>v=vib.</t>
  </si>
  <si>
    <t>scsc1-1</t>
  </si>
  <si>
    <t>scsc1-2</t>
  </si>
  <si>
    <t>sch1-1</t>
  </si>
  <si>
    <t>sch1-2</t>
  </si>
  <si>
    <t>scv1-1</t>
  </si>
  <si>
    <t>scv1-2</t>
  </si>
  <si>
    <t>scsc2-2</t>
  </si>
  <si>
    <t>sch2-1</t>
  </si>
  <si>
    <t>sch2-2</t>
  </si>
  <si>
    <t>scv2-1</t>
  </si>
  <si>
    <t>scv2-2</t>
  </si>
  <si>
    <t>Zhong (new)</t>
  </si>
  <si>
    <t>from Ma</t>
  </si>
  <si>
    <t>from col. with M</t>
  </si>
  <si>
    <t>Tot No.</t>
  </si>
  <si>
    <t>loc B &gt;1</t>
  </si>
  <si>
    <t>T/EC4</t>
  </si>
  <si>
    <t>No. &lt; 1</t>
  </si>
  <si>
    <t>No &lt;0.2</t>
  </si>
  <si>
    <t>Av of these</t>
  </si>
  <si>
    <t>loc B &lt;=1</t>
  </si>
  <si>
    <t>% &lt; 1</t>
  </si>
  <si>
    <t>No &gt;0.9</t>
  </si>
  <si>
    <t>Summary</t>
  </si>
  <si>
    <t>Short Circular Columns.    Slenderness &lt; 0.2    L/D &lt; 4</t>
  </si>
  <si>
    <t>Av (11)=</t>
  </si>
  <si>
    <t>St Dev</t>
  </si>
  <si>
    <t>Av (2) =</t>
  </si>
  <si>
    <t>SD =</t>
  </si>
  <si>
    <t>Av (12) =</t>
  </si>
  <si>
    <t>Av (10) =</t>
  </si>
  <si>
    <t>Av (5) =</t>
  </si>
  <si>
    <t>Av (6) =</t>
  </si>
  <si>
    <t>Av (4) =</t>
  </si>
  <si>
    <t>Curtin Uni.</t>
  </si>
  <si>
    <t>Av (9) =</t>
  </si>
  <si>
    <t>Av (15) =</t>
  </si>
  <si>
    <t>Av (31) =</t>
  </si>
  <si>
    <t>Av (3) =</t>
  </si>
  <si>
    <t>Av (13) =</t>
  </si>
  <si>
    <t>Av (26) =</t>
  </si>
  <si>
    <t>I' tests = load on Concrete</t>
  </si>
  <si>
    <t>A' tests = load on steel &amp; conc</t>
  </si>
  <si>
    <t>Av (13)=</t>
  </si>
  <si>
    <t>Ref. 69,77</t>
  </si>
  <si>
    <t>Av (12)=</t>
  </si>
  <si>
    <t>OA Av</t>
  </si>
  <si>
    <t xml:space="preserve"> (234) =</t>
  </si>
  <si>
    <t>(234) =</t>
  </si>
  <si>
    <t>St Dev=</t>
  </si>
  <si>
    <t>O A</t>
  </si>
  <si>
    <t xml:space="preserve">AV (243) </t>
  </si>
  <si>
    <t>No.</t>
  </si>
  <si>
    <t>Concrete</t>
  </si>
  <si>
    <t xml:space="preserve">&gt; 75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</si>
</sst>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_)"/>
    <numFmt numFmtId="165" formatCode="0.0_)"/>
    <numFmt numFmtId="166" formatCode="0.000_)"/>
    <numFmt numFmtId="167" formatCode="0.000"/>
    <numFmt numFmtId="168" formatCode="0.0"/>
    <numFmt numFmtId="169" formatCode="0.00000000"/>
  </numFmts>
  <fonts count="7">
    <font>
      <sz val="10"/>
      <name val="Arial"/>
    </font>
    <font>
      <sz val="10"/>
      <name val="Courie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name val="Symbol"/>
      <family val="1"/>
      <charset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/>
    <xf numFmtId="167" fontId="0" fillId="0" borderId="0" xfId="0" applyNumberFormat="1"/>
    <xf numFmtId="0" fontId="3" fillId="0" borderId="0" xfId="0" applyFont="1" applyAlignment="1">
      <alignment horizontal="right"/>
    </xf>
    <xf numFmtId="0" fontId="3" fillId="0" borderId="1" xfId="1" applyFont="1" applyBorder="1" applyAlignment="1" applyProtection="1">
      <alignment horizontal="left"/>
    </xf>
    <xf numFmtId="0" fontId="3" fillId="0" borderId="1" xfId="1" applyFont="1" applyBorder="1"/>
    <xf numFmtId="0" fontId="2" fillId="0" borderId="1" xfId="1" applyFont="1" applyBorder="1" applyAlignment="1" applyProtection="1">
      <alignment horizontal="left"/>
    </xf>
    <xf numFmtId="164" fontId="2" fillId="0" borderId="1" xfId="1" applyNumberFormat="1" applyFont="1" applyBorder="1" applyAlignment="1" applyProtection="1">
      <alignment horizontal="left"/>
    </xf>
    <xf numFmtId="165" fontId="2" fillId="0" borderId="1" xfId="1" applyNumberFormat="1" applyFont="1" applyBorder="1" applyAlignment="1" applyProtection="1">
      <alignment horizontal="left"/>
    </xf>
    <xf numFmtId="0" fontId="2" fillId="0" borderId="1" xfId="1" applyFont="1" applyBorder="1"/>
    <xf numFmtId="166" fontId="2" fillId="0" borderId="1" xfId="1" applyNumberFormat="1" applyFont="1" applyBorder="1" applyAlignment="1" applyProtection="1">
      <alignment horizontal="left"/>
    </xf>
    <xf numFmtId="0" fontId="3" fillId="0" borderId="1" xfId="1" applyFont="1" applyBorder="1" applyAlignment="1" applyProtection="1">
      <alignment horizontal="center"/>
    </xf>
    <xf numFmtId="164" fontId="3" fillId="0" borderId="1" xfId="1" applyNumberFormat="1" applyFont="1" applyBorder="1" applyAlignment="1" applyProtection="1">
      <alignment horizontal="center"/>
    </xf>
    <xf numFmtId="165" fontId="3" fillId="0" borderId="1" xfId="1" applyNumberFormat="1" applyFont="1" applyBorder="1" applyAlignment="1" applyProtection="1">
      <alignment horizontal="center"/>
    </xf>
    <xf numFmtId="166" fontId="3" fillId="0" borderId="1" xfId="1" applyNumberFormat="1" applyFont="1" applyBorder="1" applyAlignment="1" applyProtection="1">
      <alignment horizontal="center"/>
    </xf>
    <xf numFmtId="166" fontId="4" fillId="0" borderId="1" xfId="1" applyNumberFormat="1" applyFont="1" applyBorder="1" applyAlignment="1" applyProtection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quotePrefix="1" applyFont="1" applyBorder="1" applyAlignment="1" applyProtection="1">
      <alignment horizontal="center"/>
    </xf>
    <xf numFmtId="0" fontId="3" fillId="0" borderId="1" xfId="1" quotePrefix="1" applyFont="1" applyBorder="1" applyAlignment="1">
      <alignment horizontal="center"/>
    </xf>
    <xf numFmtId="0" fontId="2" fillId="0" borderId="1" xfId="1" applyFont="1" applyBorder="1" applyProtection="1"/>
    <xf numFmtId="164" fontId="2" fillId="0" borderId="1" xfId="1" applyNumberFormat="1" applyFont="1" applyBorder="1" applyProtection="1"/>
    <xf numFmtId="165" fontId="2" fillId="0" borderId="1" xfId="1" applyNumberFormat="1" applyFont="1" applyBorder="1" applyProtection="1"/>
    <xf numFmtId="166" fontId="2" fillId="0" borderId="1" xfId="1" applyNumberFormat="1" applyFont="1" applyBorder="1" applyProtection="1"/>
    <xf numFmtId="2" fontId="2" fillId="0" borderId="1" xfId="1" applyNumberFormat="1" applyFont="1" applyBorder="1" applyProtection="1"/>
    <xf numFmtId="1" fontId="2" fillId="0" borderId="1" xfId="1" applyNumberFormat="1" applyFont="1" applyBorder="1" applyProtection="1"/>
    <xf numFmtId="1" fontId="2" fillId="0" borderId="1" xfId="1" applyNumberFormat="1" applyFont="1" applyBorder="1"/>
    <xf numFmtId="0" fontId="2" fillId="0" borderId="1" xfId="0" applyFont="1" applyBorder="1" applyProtection="1"/>
    <xf numFmtId="165" fontId="2" fillId="0" borderId="1" xfId="0" applyNumberFormat="1" applyFont="1" applyBorder="1" applyAlignment="1" applyProtection="1">
      <alignment horizontal="left"/>
    </xf>
    <xf numFmtId="0" fontId="2" fillId="0" borderId="1" xfId="0" applyFont="1" applyBorder="1"/>
    <xf numFmtId="0" fontId="0" fillId="0" borderId="1" xfId="0" applyBorder="1"/>
    <xf numFmtId="168" fontId="2" fillId="0" borderId="1" xfId="0" applyNumberFormat="1" applyFont="1" applyBorder="1" applyProtection="1"/>
    <xf numFmtId="164" fontId="2" fillId="0" borderId="1" xfId="0" applyNumberFormat="1" applyFont="1" applyBorder="1" applyProtection="1"/>
    <xf numFmtId="165" fontId="2" fillId="0" borderId="1" xfId="0" applyNumberFormat="1" applyFont="1" applyBorder="1" applyProtection="1"/>
    <xf numFmtId="0" fontId="0" fillId="0" borderId="1" xfId="0" applyBorder="1" applyProtection="1"/>
    <xf numFmtId="168" fontId="2" fillId="0" borderId="1" xfId="0" applyNumberFormat="1" applyFont="1" applyBorder="1"/>
    <xf numFmtId="0" fontId="3" fillId="0" borderId="1" xfId="0" applyFont="1" applyBorder="1" applyAlignment="1" applyProtection="1">
      <alignment horizontal="left"/>
    </xf>
    <xf numFmtId="1" fontId="3" fillId="0" borderId="1" xfId="0" applyNumberFormat="1" applyFont="1" applyBorder="1" applyAlignment="1" applyProtection="1">
      <alignment horizontal="center"/>
    </xf>
    <xf numFmtId="164" fontId="3" fillId="0" borderId="1" xfId="1" applyNumberFormat="1" applyFont="1" applyBorder="1" applyProtection="1"/>
    <xf numFmtId="1" fontId="3" fillId="0" borderId="1" xfId="1" applyNumberFormat="1" applyFont="1" applyBorder="1" applyAlignment="1" applyProtection="1">
      <alignment horizontal="center"/>
    </xf>
    <xf numFmtId="0" fontId="2" fillId="0" borderId="1" xfId="1" quotePrefix="1" applyFont="1" applyBorder="1"/>
    <xf numFmtId="0" fontId="0" fillId="0" borderId="0" xfId="0" quotePrefix="1"/>
    <xf numFmtId="0" fontId="3" fillId="0" borderId="1" xfId="1" applyNumberFormat="1" applyFont="1" applyBorder="1" applyAlignment="1" applyProtection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 applyProtection="1">
      <alignment horizontal="right"/>
    </xf>
    <xf numFmtId="0" fontId="2" fillId="0" borderId="1" xfId="1" applyFont="1" applyBorder="1" applyAlignment="1" applyProtection="1">
      <alignment horizontal="right"/>
    </xf>
    <xf numFmtId="165" fontId="2" fillId="0" borderId="1" xfId="1" applyNumberFormat="1" applyFont="1" applyBorder="1" applyAlignment="1" applyProtection="1">
      <alignment horizontal="right"/>
    </xf>
    <xf numFmtId="164" fontId="2" fillId="0" borderId="1" xfId="1" applyNumberFormat="1" applyFont="1" applyBorder="1" applyAlignment="1" applyProtection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/>
    <xf numFmtId="0" fontId="2" fillId="0" borderId="0" xfId="0" quotePrefix="1" applyFont="1" applyAlignment="1">
      <alignment horizontal="center"/>
    </xf>
    <xf numFmtId="164" fontId="2" fillId="0" borderId="1" xfId="1" applyNumberFormat="1" applyFont="1" applyBorder="1" applyAlignment="1" applyProtection="1">
      <alignment horizontal="center"/>
    </xf>
    <xf numFmtId="165" fontId="2" fillId="0" borderId="1" xfId="1" applyNumberFormat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2" fontId="2" fillId="0" borderId="1" xfId="1" applyNumberFormat="1" applyFont="1" applyBorder="1"/>
    <xf numFmtId="2" fontId="0" fillId="0" borderId="0" xfId="0" applyNumberFormat="1"/>
    <xf numFmtId="169" fontId="0" fillId="0" borderId="0" xfId="0" applyNumberFormat="1"/>
    <xf numFmtId="168" fontId="2" fillId="0" borderId="1" xfId="1" applyNumberFormat="1" applyFont="1" applyBorder="1" applyAlignment="1" applyProtection="1">
      <alignment horizontal="right"/>
    </xf>
    <xf numFmtId="2" fontId="2" fillId="0" borderId="1" xfId="1" applyNumberFormat="1" applyFont="1" applyBorder="1" applyAlignment="1" applyProtection="1">
      <alignment horizontal="right"/>
    </xf>
    <xf numFmtId="1" fontId="0" fillId="0" borderId="0" xfId="0" applyNumberFormat="1"/>
    <xf numFmtId="9" fontId="0" fillId="0" borderId="0" xfId="0" applyNumberFormat="1"/>
    <xf numFmtId="9" fontId="2" fillId="0" borderId="1" xfId="1" applyNumberFormat="1" applyFont="1" applyBorder="1"/>
    <xf numFmtId="167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6" fillId="2" borderId="1" xfId="1" applyFont="1" applyFill="1" applyBorder="1"/>
    <xf numFmtId="168" fontId="6" fillId="2" borderId="1" xfId="1" applyNumberFormat="1" applyFont="1" applyFill="1" applyBorder="1" applyAlignment="1" applyProtection="1">
      <alignment horizontal="right"/>
    </xf>
    <xf numFmtId="2" fontId="6" fillId="2" borderId="1" xfId="1" applyNumberFormat="1" applyFont="1" applyFill="1" applyBorder="1" applyAlignment="1" applyProtection="1">
      <alignment horizontal="right"/>
    </xf>
    <xf numFmtId="2" fontId="6" fillId="2" borderId="1" xfId="1" applyNumberFormat="1" applyFont="1" applyFill="1" applyBorder="1"/>
    <xf numFmtId="0" fontId="6" fillId="2" borderId="1" xfId="1" applyFont="1" applyFill="1" applyBorder="1" applyProtection="1"/>
    <xf numFmtId="2" fontId="6" fillId="2" borderId="1" xfId="1" applyNumberFormat="1" applyFont="1" applyFill="1" applyBorder="1" applyProtection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16" fontId="6" fillId="0" borderId="1" xfId="1" applyNumberFormat="1" applyFont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1" applyFont="1" applyBorder="1" applyAlignment="1" applyProtection="1">
      <alignment horizontal="center"/>
    </xf>
    <xf numFmtId="0" fontId="3" fillId="0" borderId="3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OR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Circular CFST,  No Moment.     Tests compared with EC4</a:t>
            </a:r>
          </a:p>
        </c:rich>
      </c:tx>
      <c:layout>
        <c:manualLayout>
          <c:xMode val="edge"/>
          <c:yMode val="edge"/>
          <c:x val="0.25336091003102379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968976215098237E-2"/>
          <c:y val="0.10338983050847457"/>
          <c:w val="0.86452947259565671"/>
          <c:h val="0.7830508474576271"/>
        </c:manualLayout>
      </c:layout>
      <c:scatterChart>
        <c:scatterStyle val="lineMarker"/>
        <c:varyColors val="0"/>
        <c:ser>
          <c:idx val="0"/>
          <c:order val="0"/>
          <c:tx>
            <c:v>Tsuj (2)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Data!$O$20:$O$21</c:f>
              <c:numCache>
                <c:formatCode>General</c:formatCode>
                <c:ptCount val="2"/>
                <c:pt idx="0">
                  <c:v>971</c:v>
                </c:pt>
                <c:pt idx="1">
                  <c:v>1107</c:v>
                </c:pt>
              </c:numCache>
            </c:numRef>
          </c:xVal>
          <c:yVal>
            <c:numRef>
              <c:f>Data!$J$20:$J$21</c:f>
              <c:numCache>
                <c:formatCode>General</c:formatCode>
                <c:ptCount val="2"/>
                <c:pt idx="0">
                  <c:v>969</c:v>
                </c:pt>
                <c:pt idx="1">
                  <c:v>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F0-425D-A37F-3AAA3BB68995}"/>
            </c:ext>
          </c:extLst>
        </c:ser>
        <c:ser>
          <c:idx val="1"/>
          <c:order val="1"/>
          <c:tx>
            <c:v>Sakino '91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Data!$O$24:$O$35</c:f>
              <c:numCache>
                <c:formatCode>General</c:formatCode>
                <c:ptCount val="12"/>
                <c:pt idx="0">
                  <c:v>2542</c:v>
                </c:pt>
                <c:pt idx="1">
                  <c:v>2542</c:v>
                </c:pt>
                <c:pt idx="2">
                  <c:v>2977</c:v>
                </c:pt>
                <c:pt idx="3">
                  <c:v>2977</c:v>
                </c:pt>
                <c:pt idx="4">
                  <c:v>1692</c:v>
                </c:pt>
                <c:pt idx="5">
                  <c:v>1729</c:v>
                </c:pt>
                <c:pt idx="6">
                  <c:v>2145</c:v>
                </c:pt>
                <c:pt idx="7">
                  <c:v>2145</c:v>
                </c:pt>
                <c:pt idx="8">
                  <c:v>1225</c:v>
                </c:pt>
                <c:pt idx="9">
                  <c:v>1225</c:v>
                </c:pt>
                <c:pt idx="10">
                  <c:v>1688</c:v>
                </c:pt>
                <c:pt idx="11">
                  <c:v>1688</c:v>
                </c:pt>
              </c:numCache>
            </c:numRef>
          </c:xVal>
          <c:yVal>
            <c:numRef>
              <c:f>Data!$J$24:$J$35</c:f>
              <c:numCache>
                <c:formatCode>General</c:formatCode>
                <c:ptCount val="12"/>
                <c:pt idx="0">
                  <c:v>2120</c:v>
                </c:pt>
                <c:pt idx="1">
                  <c:v>2060</c:v>
                </c:pt>
                <c:pt idx="2">
                  <c:v>2720</c:v>
                </c:pt>
                <c:pt idx="3">
                  <c:v>2730</c:v>
                </c:pt>
                <c:pt idx="4">
                  <c:v>1410</c:v>
                </c:pt>
                <c:pt idx="5">
                  <c:v>1560</c:v>
                </c:pt>
                <c:pt idx="6">
                  <c:v>2080</c:v>
                </c:pt>
                <c:pt idx="7">
                  <c:v>2070</c:v>
                </c:pt>
                <c:pt idx="8">
                  <c:v>1220</c:v>
                </c:pt>
                <c:pt idx="9">
                  <c:v>1220</c:v>
                </c:pt>
                <c:pt idx="10">
                  <c:v>1640</c:v>
                </c:pt>
                <c:pt idx="11">
                  <c:v>1710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F0-425D-A37F-3AAA3BB68995}"/>
            </c:ext>
          </c:extLst>
        </c:ser>
        <c:ser>
          <c:idx val="2"/>
          <c:order val="2"/>
          <c:tx>
            <c:v>Luksha (10)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Data!$O$38:$O$47</c:f>
              <c:numCache>
                <c:formatCode>General</c:formatCode>
                <c:ptCount val="10"/>
                <c:pt idx="0">
                  <c:v>2050</c:v>
                </c:pt>
                <c:pt idx="1">
                  <c:v>16563</c:v>
                </c:pt>
                <c:pt idx="2">
                  <c:v>17953</c:v>
                </c:pt>
                <c:pt idx="3">
                  <c:v>18585</c:v>
                </c:pt>
                <c:pt idx="4">
                  <c:v>20535</c:v>
                </c:pt>
                <c:pt idx="5">
                  <c:v>24478</c:v>
                </c:pt>
                <c:pt idx="6">
                  <c:v>14728</c:v>
                </c:pt>
                <c:pt idx="7">
                  <c:v>33492</c:v>
                </c:pt>
                <c:pt idx="8">
                  <c:v>28980</c:v>
                </c:pt>
                <c:pt idx="9">
                  <c:v>45104</c:v>
                </c:pt>
              </c:numCache>
            </c:numRef>
          </c:xVal>
          <c:yVal>
            <c:numRef>
              <c:f>Data!$J$38:$J$47</c:f>
              <c:numCache>
                <c:formatCode>General</c:formatCode>
                <c:ptCount val="10"/>
                <c:pt idx="0">
                  <c:v>2230</c:v>
                </c:pt>
                <c:pt idx="1">
                  <c:v>16650</c:v>
                </c:pt>
                <c:pt idx="2">
                  <c:v>18000</c:v>
                </c:pt>
                <c:pt idx="3">
                  <c:v>18600</c:v>
                </c:pt>
                <c:pt idx="4">
                  <c:v>20500</c:v>
                </c:pt>
                <c:pt idx="5">
                  <c:v>24400</c:v>
                </c:pt>
                <c:pt idx="6">
                  <c:v>15000</c:v>
                </c:pt>
                <c:pt idx="7">
                  <c:v>33600</c:v>
                </c:pt>
                <c:pt idx="8">
                  <c:v>30000</c:v>
                </c:pt>
                <c:pt idx="9">
                  <c:v>46000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F0-425D-A37F-3AAA3BB68995}"/>
            </c:ext>
          </c:extLst>
        </c:ser>
        <c:ser>
          <c:idx val="3"/>
          <c:order val="3"/>
          <c:tx>
            <c:v>Cheng (5)</c:v>
          </c:tx>
          <c:spPr>
            <a:ln w="19050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Data!$O$50:$O$54</c:f>
              <c:numCache>
                <c:formatCode>General</c:formatCode>
                <c:ptCount val="5"/>
                <c:pt idx="0">
                  <c:v>1426</c:v>
                </c:pt>
                <c:pt idx="1">
                  <c:v>856</c:v>
                </c:pt>
                <c:pt idx="2">
                  <c:v>505</c:v>
                </c:pt>
                <c:pt idx="3">
                  <c:v>261</c:v>
                </c:pt>
                <c:pt idx="4">
                  <c:v>236</c:v>
                </c:pt>
              </c:numCache>
            </c:numRef>
          </c:xVal>
          <c:yVal>
            <c:numRef>
              <c:f>Data!$J$50:$J$54</c:f>
              <c:numCache>
                <c:formatCode>General</c:formatCode>
                <c:ptCount val="5"/>
                <c:pt idx="0">
                  <c:v>1647</c:v>
                </c:pt>
                <c:pt idx="1">
                  <c:v>1033</c:v>
                </c:pt>
                <c:pt idx="2">
                  <c:v>602</c:v>
                </c:pt>
                <c:pt idx="3">
                  <c:v>334</c:v>
                </c:pt>
                <c:pt idx="4">
                  <c:v>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8F0-425D-A37F-3AAA3BB68995}"/>
            </c:ext>
          </c:extLst>
        </c:ser>
        <c:ser>
          <c:idx val="4"/>
          <c:order val="4"/>
          <c:tx>
            <c:v>Wang (5)</c:v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Data!$O$57:$O$61</c:f>
              <c:numCache>
                <c:formatCode>General</c:formatCode>
                <c:ptCount val="5"/>
                <c:pt idx="0">
                  <c:v>596</c:v>
                </c:pt>
                <c:pt idx="1">
                  <c:v>834</c:v>
                </c:pt>
                <c:pt idx="2">
                  <c:v>952</c:v>
                </c:pt>
                <c:pt idx="3">
                  <c:v>1094</c:v>
                </c:pt>
                <c:pt idx="4">
                  <c:v>1232</c:v>
                </c:pt>
              </c:numCache>
            </c:numRef>
          </c:xVal>
          <c:yVal>
            <c:numRef>
              <c:f>Data!$J$57:$J$61</c:f>
              <c:numCache>
                <c:formatCode>General</c:formatCode>
                <c:ptCount val="5"/>
                <c:pt idx="0">
                  <c:v>535</c:v>
                </c:pt>
                <c:pt idx="1">
                  <c:v>681</c:v>
                </c:pt>
                <c:pt idx="2">
                  <c:v>725</c:v>
                </c:pt>
                <c:pt idx="3">
                  <c:v>872</c:v>
                </c:pt>
                <c:pt idx="4">
                  <c:v>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8F0-425D-A37F-3AAA3BB68995}"/>
            </c:ext>
          </c:extLst>
        </c:ser>
        <c:ser>
          <c:idx val="5"/>
          <c:order val="5"/>
          <c:tx>
            <c:v>Sakino '85 (6)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Data!$O$64:$O$69</c:f>
              <c:numCache>
                <c:formatCode>General</c:formatCode>
                <c:ptCount val="6"/>
                <c:pt idx="0">
                  <c:v>600</c:v>
                </c:pt>
                <c:pt idx="1">
                  <c:v>731</c:v>
                </c:pt>
                <c:pt idx="2">
                  <c:v>923</c:v>
                </c:pt>
                <c:pt idx="3">
                  <c:v>1039</c:v>
                </c:pt>
                <c:pt idx="4">
                  <c:v>205</c:v>
                </c:pt>
                <c:pt idx="5">
                  <c:v>351</c:v>
                </c:pt>
              </c:numCache>
            </c:numRef>
          </c:xVal>
          <c:yVal>
            <c:numRef>
              <c:f>Data!$J$64:$J$69</c:f>
              <c:numCache>
                <c:formatCode>General</c:formatCode>
                <c:ptCount val="6"/>
                <c:pt idx="0">
                  <c:v>628</c:v>
                </c:pt>
                <c:pt idx="1">
                  <c:v>660</c:v>
                </c:pt>
                <c:pt idx="2">
                  <c:v>954</c:v>
                </c:pt>
                <c:pt idx="3">
                  <c:v>971</c:v>
                </c:pt>
                <c:pt idx="4">
                  <c:v>239</c:v>
                </c:pt>
                <c:pt idx="5">
                  <c:v>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8F0-425D-A37F-3AAA3BB68995}"/>
            </c:ext>
          </c:extLst>
        </c:ser>
        <c:ser>
          <c:idx val="6"/>
          <c:order val="6"/>
          <c:tx>
            <c:v>Goode (4)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Data!$O$72:$O$75</c:f>
              <c:numCache>
                <c:formatCode>General</c:formatCode>
                <c:ptCount val="4"/>
                <c:pt idx="0">
                  <c:v>396</c:v>
                </c:pt>
                <c:pt idx="1">
                  <c:v>513</c:v>
                </c:pt>
                <c:pt idx="2">
                  <c:v>487</c:v>
                </c:pt>
                <c:pt idx="3">
                  <c:v>601</c:v>
                </c:pt>
              </c:numCache>
            </c:numRef>
          </c:xVal>
          <c:yVal>
            <c:numRef>
              <c:f>Data!$J$72:$J$75</c:f>
              <c:numCache>
                <c:formatCode>General</c:formatCode>
                <c:ptCount val="4"/>
                <c:pt idx="0">
                  <c:v>412</c:v>
                </c:pt>
                <c:pt idx="1">
                  <c:v>491</c:v>
                </c:pt>
                <c:pt idx="2">
                  <c:v>489</c:v>
                </c:pt>
                <c:pt idx="3">
                  <c:v>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8F0-425D-A37F-3AAA3BB68995}"/>
            </c:ext>
          </c:extLst>
        </c:ser>
        <c:ser>
          <c:idx val="7"/>
          <c:order val="7"/>
          <c:tx>
            <c:v>Matsui (1)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Data!$O$78</c:f>
              <c:numCache>
                <c:formatCode>General</c:formatCode>
                <c:ptCount val="1"/>
                <c:pt idx="0">
                  <c:v>1787</c:v>
                </c:pt>
              </c:numCache>
            </c:numRef>
          </c:xVal>
          <c:yVal>
            <c:numRef>
              <c:f>Data!$J$78</c:f>
              <c:numCache>
                <c:formatCode>General</c:formatCode>
                <c:ptCount val="1"/>
                <c:pt idx="0">
                  <c:v>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8F0-425D-A37F-3AAA3BB68995}"/>
            </c:ext>
          </c:extLst>
        </c:ser>
        <c:ser>
          <c:idx val="8"/>
          <c:order val="8"/>
          <c:tx>
            <c:v>Kilpatrick (9)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Data!$O$81:$O$89</c:f>
              <c:numCache>
                <c:formatCode>General</c:formatCode>
                <c:ptCount val="9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801</c:v>
                </c:pt>
                <c:pt idx="5">
                  <c:v>801</c:v>
                </c:pt>
                <c:pt idx="6">
                  <c:v>801</c:v>
                </c:pt>
                <c:pt idx="7">
                  <c:v>801</c:v>
                </c:pt>
                <c:pt idx="8">
                  <c:v>801</c:v>
                </c:pt>
              </c:numCache>
            </c:numRef>
          </c:xVal>
          <c:yVal>
            <c:numRef>
              <c:f>Data!$J$81:$J$89</c:f>
              <c:numCache>
                <c:formatCode>General</c:formatCode>
                <c:ptCount val="9"/>
                <c:pt idx="0">
                  <c:v>470</c:v>
                </c:pt>
                <c:pt idx="1">
                  <c:v>480</c:v>
                </c:pt>
                <c:pt idx="2">
                  <c:v>420</c:v>
                </c:pt>
                <c:pt idx="3">
                  <c:v>465</c:v>
                </c:pt>
                <c:pt idx="4">
                  <c:v>770</c:v>
                </c:pt>
                <c:pt idx="5">
                  <c:v>775</c:v>
                </c:pt>
                <c:pt idx="6">
                  <c:v>740</c:v>
                </c:pt>
                <c:pt idx="7">
                  <c:v>690</c:v>
                </c:pt>
                <c:pt idx="8">
                  <c:v>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8F0-425D-A37F-3AAA3BB68995}"/>
            </c:ext>
          </c:extLst>
        </c:ser>
        <c:ser>
          <c:idx val="9"/>
          <c:order val="9"/>
          <c:tx>
            <c:v>Bridge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xVal>
            <c:numRef>
              <c:f>Data!$O$92:$O$106</c:f>
              <c:numCache>
                <c:formatCode>General</c:formatCode>
                <c:ptCount val="15"/>
                <c:pt idx="0">
                  <c:v>1670</c:v>
                </c:pt>
                <c:pt idx="1">
                  <c:v>1523</c:v>
                </c:pt>
                <c:pt idx="2">
                  <c:v>1697</c:v>
                </c:pt>
                <c:pt idx="3">
                  <c:v>1306</c:v>
                </c:pt>
                <c:pt idx="4">
                  <c:v>1289</c:v>
                </c:pt>
                <c:pt idx="5">
                  <c:v>2272</c:v>
                </c:pt>
                <c:pt idx="6">
                  <c:v>2413</c:v>
                </c:pt>
                <c:pt idx="7">
                  <c:v>2551</c:v>
                </c:pt>
                <c:pt idx="8">
                  <c:v>2378</c:v>
                </c:pt>
                <c:pt idx="9">
                  <c:v>2216</c:v>
                </c:pt>
                <c:pt idx="10">
                  <c:v>2805</c:v>
                </c:pt>
                <c:pt idx="11">
                  <c:v>3301</c:v>
                </c:pt>
                <c:pt idx="12">
                  <c:v>3301</c:v>
                </c:pt>
                <c:pt idx="13">
                  <c:v>3141</c:v>
                </c:pt>
                <c:pt idx="14">
                  <c:v>3136</c:v>
                </c:pt>
              </c:numCache>
            </c:numRef>
          </c:xVal>
          <c:yVal>
            <c:numRef>
              <c:f>Data!$J$92:$J$106</c:f>
              <c:numCache>
                <c:formatCode>General</c:formatCode>
                <c:ptCount val="15"/>
                <c:pt idx="0">
                  <c:v>1661.6</c:v>
                </c:pt>
                <c:pt idx="1">
                  <c:v>1678.2</c:v>
                </c:pt>
                <c:pt idx="2">
                  <c:v>1694.8</c:v>
                </c:pt>
                <c:pt idx="3">
                  <c:v>1376.6</c:v>
                </c:pt>
                <c:pt idx="4">
                  <c:v>1349.9</c:v>
                </c:pt>
                <c:pt idx="5">
                  <c:v>2295</c:v>
                </c:pt>
                <c:pt idx="6">
                  <c:v>2592</c:v>
                </c:pt>
                <c:pt idx="7">
                  <c:v>2602</c:v>
                </c:pt>
                <c:pt idx="8">
                  <c:v>2295</c:v>
                </c:pt>
                <c:pt idx="9">
                  <c:v>2451</c:v>
                </c:pt>
                <c:pt idx="10">
                  <c:v>2673</c:v>
                </c:pt>
                <c:pt idx="11">
                  <c:v>3360</c:v>
                </c:pt>
                <c:pt idx="12">
                  <c:v>3260</c:v>
                </c:pt>
                <c:pt idx="13">
                  <c:v>3058</c:v>
                </c:pt>
                <c:pt idx="14">
                  <c:v>3070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8F0-425D-A37F-3AAA3BB68995}"/>
            </c:ext>
          </c:extLst>
        </c:ser>
        <c:ser>
          <c:idx val="10"/>
          <c:order val="10"/>
          <c:tx>
            <c:v>Han '95 (9)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xVal>
            <c:numRef>
              <c:f>Data!$O$109:$O$117</c:f>
              <c:numCache>
                <c:formatCode>General</c:formatCode>
                <c:ptCount val="9"/>
                <c:pt idx="0">
                  <c:v>888</c:v>
                </c:pt>
                <c:pt idx="1">
                  <c:v>1100</c:v>
                </c:pt>
                <c:pt idx="2">
                  <c:v>1227</c:v>
                </c:pt>
                <c:pt idx="3">
                  <c:v>1273</c:v>
                </c:pt>
                <c:pt idx="4">
                  <c:v>1177</c:v>
                </c:pt>
                <c:pt idx="5">
                  <c:v>1563</c:v>
                </c:pt>
                <c:pt idx="6">
                  <c:v>1961</c:v>
                </c:pt>
                <c:pt idx="7">
                  <c:v>3030</c:v>
                </c:pt>
                <c:pt idx="8">
                  <c:v>2492</c:v>
                </c:pt>
              </c:numCache>
            </c:numRef>
          </c:xVal>
          <c:yVal>
            <c:numRef>
              <c:f>Data!$J$109:$J$117</c:f>
              <c:numCache>
                <c:formatCode>General</c:formatCode>
                <c:ptCount val="9"/>
                <c:pt idx="0">
                  <c:v>855</c:v>
                </c:pt>
                <c:pt idx="1">
                  <c:v>1145</c:v>
                </c:pt>
                <c:pt idx="2">
                  <c:v>1116</c:v>
                </c:pt>
                <c:pt idx="3">
                  <c:v>1174</c:v>
                </c:pt>
                <c:pt idx="4">
                  <c:v>1250</c:v>
                </c:pt>
                <c:pt idx="5">
                  <c:v>1535</c:v>
                </c:pt>
                <c:pt idx="6">
                  <c:v>1618</c:v>
                </c:pt>
                <c:pt idx="7">
                  <c:v>3123</c:v>
                </c:pt>
                <c:pt idx="8">
                  <c:v>2309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8F0-425D-A37F-3AAA3BB68995}"/>
            </c:ext>
          </c:extLst>
        </c:ser>
        <c:ser>
          <c:idx val="11"/>
          <c:order val="11"/>
          <c:tx>
            <c:v>Zhong (31)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Data!$O$120:$O$150</c:f>
              <c:numCache>
                <c:formatCode>General</c:formatCode>
                <c:ptCount val="31"/>
                <c:pt idx="0">
                  <c:v>356</c:v>
                </c:pt>
                <c:pt idx="1">
                  <c:v>364</c:v>
                </c:pt>
                <c:pt idx="2">
                  <c:v>484</c:v>
                </c:pt>
                <c:pt idx="3">
                  <c:v>419</c:v>
                </c:pt>
                <c:pt idx="4">
                  <c:v>513</c:v>
                </c:pt>
                <c:pt idx="5">
                  <c:v>702</c:v>
                </c:pt>
                <c:pt idx="6">
                  <c:v>665</c:v>
                </c:pt>
                <c:pt idx="7">
                  <c:v>665</c:v>
                </c:pt>
                <c:pt idx="8">
                  <c:v>665</c:v>
                </c:pt>
                <c:pt idx="9">
                  <c:v>792</c:v>
                </c:pt>
                <c:pt idx="10">
                  <c:v>997</c:v>
                </c:pt>
                <c:pt idx="11">
                  <c:v>1082</c:v>
                </c:pt>
                <c:pt idx="12">
                  <c:v>1713</c:v>
                </c:pt>
                <c:pt idx="13">
                  <c:v>1761</c:v>
                </c:pt>
                <c:pt idx="14">
                  <c:v>1683</c:v>
                </c:pt>
                <c:pt idx="15">
                  <c:v>2930</c:v>
                </c:pt>
                <c:pt idx="16">
                  <c:v>3010</c:v>
                </c:pt>
                <c:pt idx="17">
                  <c:v>2908</c:v>
                </c:pt>
                <c:pt idx="18">
                  <c:v>722</c:v>
                </c:pt>
                <c:pt idx="19">
                  <c:v>955</c:v>
                </c:pt>
                <c:pt idx="20">
                  <c:v>954</c:v>
                </c:pt>
                <c:pt idx="21">
                  <c:v>955</c:v>
                </c:pt>
                <c:pt idx="22">
                  <c:v>1085</c:v>
                </c:pt>
                <c:pt idx="23">
                  <c:v>1084</c:v>
                </c:pt>
                <c:pt idx="24">
                  <c:v>1081</c:v>
                </c:pt>
                <c:pt idx="25">
                  <c:v>1132</c:v>
                </c:pt>
                <c:pt idx="26">
                  <c:v>1138</c:v>
                </c:pt>
                <c:pt idx="27">
                  <c:v>1140</c:v>
                </c:pt>
                <c:pt idx="28">
                  <c:v>1132</c:v>
                </c:pt>
                <c:pt idx="29">
                  <c:v>964</c:v>
                </c:pt>
                <c:pt idx="30">
                  <c:v>1369</c:v>
                </c:pt>
              </c:numCache>
            </c:numRef>
          </c:xVal>
          <c:yVal>
            <c:numRef>
              <c:f>Data!$J$120:$J$150</c:f>
              <c:numCache>
                <c:formatCode>General</c:formatCode>
                <c:ptCount val="31"/>
                <c:pt idx="0">
                  <c:v>370</c:v>
                </c:pt>
                <c:pt idx="1">
                  <c:v>485</c:v>
                </c:pt>
                <c:pt idx="2">
                  <c:v>450</c:v>
                </c:pt>
                <c:pt idx="3">
                  <c:v>539</c:v>
                </c:pt>
                <c:pt idx="4">
                  <c:v>550</c:v>
                </c:pt>
                <c:pt idx="5">
                  <c:v>686</c:v>
                </c:pt>
                <c:pt idx="6">
                  <c:v>727</c:v>
                </c:pt>
                <c:pt idx="7">
                  <c:v>734</c:v>
                </c:pt>
                <c:pt idx="8">
                  <c:v>803</c:v>
                </c:pt>
                <c:pt idx="9">
                  <c:v>981</c:v>
                </c:pt>
                <c:pt idx="10">
                  <c:v>1294</c:v>
                </c:pt>
                <c:pt idx="11">
                  <c:v>1300</c:v>
                </c:pt>
                <c:pt idx="12">
                  <c:v>1577</c:v>
                </c:pt>
                <c:pt idx="13">
                  <c:v>1775</c:v>
                </c:pt>
                <c:pt idx="14">
                  <c:v>1746</c:v>
                </c:pt>
                <c:pt idx="15">
                  <c:v>3579</c:v>
                </c:pt>
                <c:pt idx="16">
                  <c:v>3789</c:v>
                </c:pt>
                <c:pt idx="17">
                  <c:v>3357</c:v>
                </c:pt>
                <c:pt idx="18">
                  <c:v>840</c:v>
                </c:pt>
                <c:pt idx="19">
                  <c:v>1141</c:v>
                </c:pt>
                <c:pt idx="20">
                  <c:v>1091</c:v>
                </c:pt>
                <c:pt idx="21">
                  <c:v>1139</c:v>
                </c:pt>
                <c:pt idx="22">
                  <c:v>1041</c:v>
                </c:pt>
                <c:pt idx="23">
                  <c:v>1110</c:v>
                </c:pt>
                <c:pt idx="24">
                  <c:v>1030</c:v>
                </c:pt>
                <c:pt idx="25">
                  <c:v>1122</c:v>
                </c:pt>
                <c:pt idx="26">
                  <c:v>1234</c:v>
                </c:pt>
                <c:pt idx="27">
                  <c:v>1102</c:v>
                </c:pt>
                <c:pt idx="28">
                  <c:v>1140</c:v>
                </c:pt>
                <c:pt idx="29">
                  <c:v>1240</c:v>
                </c:pt>
                <c:pt idx="30">
                  <c:v>1440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8F0-425D-A37F-3AAA3BB68995}"/>
            </c:ext>
          </c:extLst>
        </c:ser>
        <c:ser>
          <c:idx val="12"/>
          <c:order val="12"/>
          <c:tx>
            <c:v>Uenaka (3)</c:v>
          </c:tx>
          <c:spPr>
            <a:ln w="19050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99CCFF"/>
                </a:solidFill>
                <a:prstDash val="solid"/>
              </a:ln>
            </c:spPr>
          </c:marker>
          <c:xVal>
            <c:numRef>
              <c:f>Data!$O$153:$O$155</c:f>
              <c:numCache>
                <c:formatCode>General</c:formatCode>
                <c:ptCount val="3"/>
                <c:pt idx="0">
                  <c:v>518</c:v>
                </c:pt>
                <c:pt idx="1">
                  <c:v>703</c:v>
                </c:pt>
                <c:pt idx="2">
                  <c:v>811</c:v>
                </c:pt>
              </c:numCache>
            </c:numRef>
          </c:xVal>
          <c:yVal>
            <c:numRef>
              <c:f>Data!$J$153:$J$155</c:f>
              <c:numCache>
                <c:formatCode>General</c:formatCode>
                <c:ptCount val="3"/>
                <c:pt idx="0">
                  <c:v>699.7</c:v>
                </c:pt>
                <c:pt idx="1">
                  <c:v>815.4</c:v>
                </c:pt>
                <c:pt idx="2">
                  <c:v>907.5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8F0-425D-A37F-3AAA3BB68995}"/>
            </c:ext>
          </c:extLst>
        </c:ser>
        <c:ser>
          <c:idx val="13"/>
          <c:order val="13"/>
          <c:tx>
            <c:v> Cai '84 (31)</c:v>
          </c:tx>
          <c:spPr>
            <a:ln w="19050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FF99CC"/>
                </a:solidFill>
                <a:prstDash val="solid"/>
              </a:ln>
            </c:spPr>
          </c:marker>
          <c:xVal>
            <c:numRef>
              <c:f>Data!$P$158:$P$188</c:f>
              <c:numCache>
                <c:formatCode>General</c:formatCode>
                <c:ptCount val="31"/>
                <c:pt idx="0">
                  <c:v>4333</c:v>
                </c:pt>
                <c:pt idx="1">
                  <c:v>4841</c:v>
                </c:pt>
                <c:pt idx="2">
                  <c:v>4841</c:v>
                </c:pt>
                <c:pt idx="3">
                  <c:v>1310</c:v>
                </c:pt>
                <c:pt idx="4">
                  <c:v>1645</c:v>
                </c:pt>
                <c:pt idx="5">
                  <c:v>1667</c:v>
                </c:pt>
                <c:pt idx="6">
                  <c:v>881</c:v>
                </c:pt>
                <c:pt idx="7">
                  <c:v>881</c:v>
                </c:pt>
                <c:pt idx="8">
                  <c:v>974</c:v>
                </c:pt>
                <c:pt idx="9">
                  <c:v>974</c:v>
                </c:pt>
                <c:pt idx="10">
                  <c:v>974</c:v>
                </c:pt>
                <c:pt idx="11">
                  <c:v>971</c:v>
                </c:pt>
                <c:pt idx="12">
                  <c:v>1475</c:v>
                </c:pt>
                <c:pt idx="13">
                  <c:v>1475</c:v>
                </c:pt>
                <c:pt idx="14">
                  <c:v>1528</c:v>
                </c:pt>
                <c:pt idx="15">
                  <c:v>1528</c:v>
                </c:pt>
                <c:pt idx="16">
                  <c:v>1528</c:v>
                </c:pt>
                <c:pt idx="17">
                  <c:v>1528</c:v>
                </c:pt>
                <c:pt idx="18">
                  <c:v>1528</c:v>
                </c:pt>
                <c:pt idx="19">
                  <c:v>1528</c:v>
                </c:pt>
                <c:pt idx="20">
                  <c:v>1717</c:v>
                </c:pt>
                <c:pt idx="21">
                  <c:v>1797</c:v>
                </c:pt>
                <c:pt idx="22">
                  <c:v>1669</c:v>
                </c:pt>
                <c:pt idx="23">
                  <c:v>1669</c:v>
                </c:pt>
                <c:pt idx="24">
                  <c:v>1597</c:v>
                </c:pt>
                <c:pt idx="25">
                  <c:v>1597</c:v>
                </c:pt>
                <c:pt idx="26">
                  <c:v>1528</c:v>
                </c:pt>
                <c:pt idx="27">
                  <c:v>6464</c:v>
                </c:pt>
                <c:pt idx="28">
                  <c:v>6321</c:v>
                </c:pt>
                <c:pt idx="29">
                  <c:v>6260</c:v>
                </c:pt>
                <c:pt idx="30">
                  <c:v>6260</c:v>
                </c:pt>
              </c:numCache>
            </c:numRef>
          </c:xVal>
          <c:yVal>
            <c:numRef>
              <c:f>Data!$J$158:$J$188</c:f>
              <c:numCache>
                <c:formatCode>General</c:formatCode>
                <c:ptCount val="31"/>
                <c:pt idx="0">
                  <c:v>5576</c:v>
                </c:pt>
                <c:pt idx="1">
                  <c:v>5194</c:v>
                </c:pt>
                <c:pt idx="2">
                  <c:v>5292</c:v>
                </c:pt>
                <c:pt idx="3">
                  <c:v>1294</c:v>
                </c:pt>
                <c:pt idx="4">
                  <c:v>1637</c:v>
                </c:pt>
                <c:pt idx="5">
                  <c:v>1691</c:v>
                </c:pt>
                <c:pt idx="6">
                  <c:v>1044</c:v>
                </c:pt>
                <c:pt idx="7">
                  <c:v>1166</c:v>
                </c:pt>
                <c:pt idx="8">
                  <c:v>1176</c:v>
                </c:pt>
                <c:pt idx="9">
                  <c:v>1171</c:v>
                </c:pt>
                <c:pt idx="10">
                  <c:v>1073</c:v>
                </c:pt>
                <c:pt idx="11">
                  <c:v>1122</c:v>
                </c:pt>
                <c:pt idx="12">
                  <c:v>1744</c:v>
                </c:pt>
                <c:pt idx="13">
                  <c:v>1695</c:v>
                </c:pt>
                <c:pt idx="14">
                  <c:v>1862</c:v>
                </c:pt>
                <c:pt idx="15">
                  <c:v>1872</c:v>
                </c:pt>
                <c:pt idx="16">
                  <c:v>1695</c:v>
                </c:pt>
                <c:pt idx="17">
                  <c:v>1735</c:v>
                </c:pt>
                <c:pt idx="18">
                  <c:v>2029</c:v>
                </c:pt>
                <c:pt idx="19">
                  <c:v>2107</c:v>
                </c:pt>
                <c:pt idx="20">
                  <c:v>2421</c:v>
                </c:pt>
                <c:pt idx="21">
                  <c:v>2587</c:v>
                </c:pt>
                <c:pt idx="22">
                  <c:v>1784</c:v>
                </c:pt>
                <c:pt idx="23">
                  <c:v>2038</c:v>
                </c:pt>
                <c:pt idx="24">
                  <c:v>1999</c:v>
                </c:pt>
                <c:pt idx="25">
                  <c:v>2043</c:v>
                </c:pt>
                <c:pt idx="26">
                  <c:v>1975</c:v>
                </c:pt>
                <c:pt idx="27">
                  <c:v>7909</c:v>
                </c:pt>
                <c:pt idx="28">
                  <c:v>5900</c:v>
                </c:pt>
                <c:pt idx="29">
                  <c:v>5890</c:v>
                </c:pt>
                <c:pt idx="30">
                  <c:v>6380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8F0-425D-A37F-3AAA3BB68995}"/>
            </c:ext>
          </c:extLst>
        </c:ser>
        <c:ser>
          <c:idx val="14"/>
          <c:order val="14"/>
          <c:tx>
            <c:v> Cai '85 (3)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Data!$P$191:$P$193</c:f>
              <c:numCache>
                <c:formatCode>General</c:formatCode>
                <c:ptCount val="3"/>
                <c:pt idx="0">
                  <c:v>871</c:v>
                </c:pt>
                <c:pt idx="1">
                  <c:v>871</c:v>
                </c:pt>
                <c:pt idx="2">
                  <c:v>871</c:v>
                </c:pt>
              </c:numCache>
            </c:numRef>
          </c:xVal>
          <c:yVal>
            <c:numRef>
              <c:f>Data!$J$191:$J$193</c:f>
              <c:numCache>
                <c:formatCode>General</c:formatCode>
                <c:ptCount val="3"/>
                <c:pt idx="0">
                  <c:v>1117.2</c:v>
                </c:pt>
                <c:pt idx="1">
                  <c:v>1058.4000000000001</c:v>
                </c:pt>
                <c:pt idx="2">
                  <c:v>1073.0999999999999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8F0-425D-A37F-3AAA3BB68995}"/>
            </c:ext>
          </c:extLst>
        </c:ser>
        <c:ser>
          <c:idx val="15"/>
          <c:order val="15"/>
          <c:tx>
            <c:v> Tan (13)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xVal>
            <c:numRef>
              <c:f>Data!$P$196:$P$208</c:f>
              <c:numCache>
                <c:formatCode>General</c:formatCode>
                <c:ptCount val="13"/>
                <c:pt idx="0">
                  <c:v>1353</c:v>
                </c:pt>
                <c:pt idx="1">
                  <c:v>1353</c:v>
                </c:pt>
                <c:pt idx="2">
                  <c:v>1512</c:v>
                </c:pt>
                <c:pt idx="3">
                  <c:v>1512</c:v>
                </c:pt>
                <c:pt idx="4">
                  <c:v>1971</c:v>
                </c:pt>
                <c:pt idx="5">
                  <c:v>1971</c:v>
                </c:pt>
                <c:pt idx="6">
                  <c:v>1971</c:v>
                </c:pt>
                <c:pt idx="7">
                  <c:v>2139</c:v>
                </c:pt>
                <c:pt idx="8">
                  <c:v>2139</c:v>
                </c:pt>
                <c:pt idx="9">
                  <c:v>2139</c:v>
                </c:pt>
                <c:pt idx="10">
                  <c:v>2502</c:v>
                </c:pt>
                <c:pt idx="11">
                  <c:v>2502</c:v>
                </c:pt>
                <c:pt idx="12">
                  <c:v>2502</c:v>
                </c:pt>
              </c:numCache>
            </c:numRef>
          </c:xVal>
          <c:yVal>
            <c:numRef>
              <c:f>Data!$J$196:$J$208</c:f>
              <c:numCache>
                <c:formatCode>General</c:formatCode>
                <c:ptCount val="13"/>
                <c:pt idx="0">
                  <c:v>1275</c:v>
                </c:pt>
                <c:pt idx="1">
                  <c:v>1239</c:v>
                </c:pt>
                <c:pt idx="2">
                  <c:v>1491</c:v>
                </c:pt>
                <c:pt idx="3">
                  <c:v>1339</c:v>
                </c:pt>
                <c:pt idx="4">
                  <c:v>1995</c:v>
                </c:pt>
                <c:pt idx="5">
                  <c:v>1991</c:v>
                </c:pt>
                <c:pt idx="6">
                  <c:v>1962</c:v>
                </c:pt>
                <c:pt idx="7">
                  <c:v>2273</c:v>
                </c:pt>
                <c:pt idx="8">
                  <c:v>2158</c:v>
                </c:pt>
                <c:pt idx="9">
                  <c:v>2253</c:v>
                </c:pt>
                <c:pt idx="10">
                  <c:v>3404</c:v>
                </c:pt>
                <c:pt idx="11">
                  <c:v>3370</c:v>
                </c:pt>
                <c:pt idx="12">
                  <c:v>3364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8F0-425D-A37F-3AAA3BB68995}"/>
            </c:ext>
          </c:extLst>
        </c:ser>
        <c:ser>
          <c:idx val="16"/>
          <c:order val="16"/>
          <c:tx>
            <c:v> Tang (26)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Data!$P$211:$P$236</c:f>
              <c:numCache>
                <c:formatCode>General</c:formatCode>
                <c:ptCount val="26"/>
                <c:pt idx="0">
                  <c:v>796</c:v>
                </c:pt>
                <c:pt idx="1">
                  <c:v>802</c:v>
                </c:pt>
                <c:pt idx="2">
                  <c:v>1467</c:v>
                </c:pt>
                <c:pt idx="3">
                  <c:v>526</c:v>
                </c:pt>
                <c:pt idx="4">
                  <c:v>470</c:v>
                </c:pt>
                <c:pt idx="5">
                  <c:v>419</c:v>
                </c:pt>
                <c:pt idx="6">
                  <c:v>464</c:v>
                </c:pt>
                <c:pt idx="7">
                  <c:v>947</c:v>
                </c:pt>
                <c:pt idx="8">
                  <c:v>813</c:v>
                </c:pt>
                <c:pt idx="9">
                  <c:v>1507</c:v>
                </c:pt>
                <c:pt idx="10">
                  <c:v>535</c:v>
                </c:pt>
                <c:pt idx="11">
                  <c:v>429</c:v>
                </c:pt>
                <c:pt idx="12">
                  <c:v>480</c:v>
                </c:pt>
                <c:pt idx="13">
                  <c:v>775</c:v>
                </c:pt>
                <c:pt idx="14">
                  <c:v>1189</c:v>
                </c:pt>
                <c:pt idx="15">
                  <c:v>1354</c:v>
                </c:pt>
                <c:pt idx="16">
                  <c:v>334</c:v>
                </c:pt>
                <c:pt idx="17">
                  <c:v>1867</c:v>
                </c:pt>
                <c:pt idx="18">
                  <c:v>3079</c:v>
                </c:pt>
                <c:pt idx="19">
                  <c:v>2750</c:v>
                </c:pt>
                <c:pt idx="20">
                  <c:v>449</c:v>
                </c:pt>
                <c:pt idx="21">
                  <c:v>720</c:v>
                </c:pt>
                <c:pt idx="22">
                  <c:v>933</c:v>
                </c:pt>
                <c:pt idx="23">
                  <c:v>691</c:v>
                </c:pt>
                <c:pt idx="24">
                  <c:v>1467</c:v>
                </c:pt>
                <c:pt idx="25">
                  <c:v>681</c:v>
                </c:pt>
              </c:numCache>
            </c:numRef>
          </c:xVal>
          <c:yVal>
            <c:numRef>
              <c:f>Data!$J$211:$J$236</c:f>
              <c:numCache>
                <c:formatCode>General</c:formatCode>
                <c:ptCount val="26"/>
                <c:pt idx="0">
                  <c:v>828</c:v>
                </c:pt>
                <c:pt idx="1">
                  <c:v>777</c:v>
                </c:pt>
                <c:pt idx="2">
                  <c:v>1637</c:v>
                </c:pt>
                <c:pt idx="3">
                  <c:v>670</c:v>
                </c:pt>
                <c:pt idx="4">
                  <c:v>537</c:v>
                </c:pt>
                <c:pt idx="5">
                  <c:v>505</c:v>
                </c:pt>
                <c:pt idx="6">
                  <c:v>538</c:v>
                </c:pt>
                <c:pt idx="7">
                  <c:v>970</c:v>
                </c:pt>
                <c:pt idx="8">
                  <c:v>828</c:v>
                </c:pt>
                <c:pt idx="9">
                  <c:v>1637</c:v>
                </c:pt>
                <c:pt idx="10">
                  <c:v>670</c:v>
                </c:pt>
                <c:pt idx="11">
                  <c:v>505</c:v>
                </c:pt>
                <c:pt idx="12">
                  <c:v>537</c:v>
                </c:pt>
                <c:pt idx="13">
                  <c:v>848</c:v>
                </c:pt>
                <c:pt idx="14">
                  <c:v>1080</c:v>
                </c:pt>
                <c:pt idx="15">
                  <c:v>1191</c:v>
                </c:pt>
                <c:pt idx="16">
                  <c:v>344</c:v>
                </c:pt>
                <c:pt idx="17">
                  <c:v>2636</c:v>
                </c:pt>
                <c:pt idx="18">
                  <c:v>3420</c:v>
                </c:pt>
                <c:pt idx="19">
                  <c:v>3038</c:v>
                </c:pt>
                <c:pt idx="20">
                  <c:v>538</c:v>
                </c:pt>
                <c:pt idx="21">
                  <c:v>931</c:v>
                </c:pt>
                <c:pt idx="22">
                  <c:v>970</c:v>
                </c:pt>
                <c:pt idx="23">
                  <c:v>916</c:v>
                </c:pt>
                <c:pt idx="24">
                  <c:v>1637</c:v>
                </c:pt>
                <c:pt idx="25">
                  <c:v>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8F0-425D-A37F-3AAA3BB68995}"/>
            </c:ext>
          </c:extLst>
        </c:ser>
        <c:ser>
          <c:idx val="17"/>
          <c:order val="17"/>
          <c:tx>
            <c:v> Yamamoto (26)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Data!$O$239:$O$265</c:f>
              <c:numCache>
                <c:formatCode>General</c:formatCode>
                <c:ptCount val="27"/>
                <c:pt idx="0">
                  <c:v>677</c:v>
                </c:pt>
                <c:pt idx="1">
                  <c:v>679</c:v>
                </c:pt>
                <c:pt idx="2">
                  <c:v>679</c:v>
                </c:pt>
                <c:pt idx="3">
                  <c:v>3621</c:v>
                </c:pt>
                <c:pt idx="4">
                  <c:v>6632</c:v>
                </c:pt>
                <c:pt idx="5">
                  <c:v>789</c:v>
                </c:pt>
                <c:pt idx="6">
                  <c:v>790</c:v>
                </c:pt>
                <c:pt idx="7">
                  <c:v>4034</c:v>
                </c:pt>
                <c:pt idx="8">
                  <c:v>7593</c:v>
                </c:pt>
                <c:pt idx="9">
                  <c:v>862</c:v>
                </c:pt>
                <c:pt idx="10">
                  <c:v>867</c:v>
                </c:pt>
                <c:pt idx="11">
                  <c:v>4285</c:v>
                </c:pt>
                <c:pt idx="12">
                  <c:v>8431</c:v>
                </c:pt>
                <c:pt idx="14">
                  <c:v>675</c:v>
                </c:pt>
                <c:pt idx="15">
                  <c:v>680</c:v>
                </c:pt>
                <c:pt idx="16">
                  <c:v>679</c:v>
                </c:pt>
                <c:pt idx="17">
                  <c:v>3620</c:v>
                </c:pt>
                <c:pt idx="18">
                  <c:v>6626</c:v>
                </c:pt>
                <c:pt idx="19">
                  <c:v>790</c:v>
                </c:pt>
                <c:pt idx="20">
                  <c:v>785</c:v>
                </c:pt>
                <c:pt idx="21">
                  <c:v>4033</c:v>
                </c:pt>
                <c:pt idx="22">
                  <c:v>7589</c:v>
                </c:pt>
                <c:pt idx="23">
                  <c:v>867</c:v>
                </c:pt>
                <c:pt idx="24">
                  <c:v>862</c:v>
                </c:pt>
                <c:pt idx="25">
                  <c:v>4289</c:v>
                </c:pt>
                <c:pt idx="26">
                  <c:v>8440</c:v>
                </c:pt>
              </c:numCache>
            </c:numRef>
          </c:xVal>
          <c:yVal>
            <c:numRef>
              <c:f>Data!$J$239:$J$265</c:f>
              <c:numCache>
                <c:formatCode>General</c:formatCode>
                <c:ptCount val="27"/>
                <c:pt idx="0">
                  <c:v>635</c:v>
                </c:pt>
                <c:pt idx="1">
                  <c:v>679</c:v>
                </c:pt>
                <c:pt idx="2">
                  <c:v>632</c:v>
                </c:pt>
                <c:pt idx="3">
                  <c:v>3568</c:v>
                </c:pt>
                <c:pt idx="4">
                  <c:v>6901</c:v>
                </c:pt>
                <c:pt idx="5">
                  <c:v>864</c:v>
                </c:pt>
                <c:pt idx="6">
                  <c:v>803</c:v>
                </c:pt>
                <c:pt idx="7">
                  <c:v>4200</c:v>
                </c:pt>
                <c:pt idx="8">
                  <c:v>7742</c:v>
                </c:pt>
                <c:pt idx="9">
                  <c:v>859</c:v>
                </c:pt>
                <c:pt idx="10">
                  <c:v>926</c:v>
                </c:pt>
                <c:pt idx="11">
                  <c:v>4283</c:v>
                </c:pt>
                <c:pt idx="12">
                  <c:v>9297</c:v>
                </c:pt>
                <c:pt idx="14">
                  <c:v>660</c:v>
                </c:pt>
                <c:pt idx="15">
                  <c:v>649</c:v>
                </c:pt>
                <c:pt idx="16">
                  <c:v>682</c:v>
                </c:pt>
                <c:pt idx="17">
                  <c:v>3568</c:v>
                </c:pt>
                <c:pt idx="18">
                  <c:v>6565</c:v>
                </c:pt>
                <c:pt idx="19">
                  <c:v>800</c:v>
                </c:pt>
                <c:pt idx="20">
                  <c:v>742</c:v>
                </c:pt>
                <c:pt idx="21">
                  <c:v>4023</c:v>
                </c:pt>
                <c:pt idx="22">
                  <c:v>7933</c:v>
                </c:pt>
                <c:pt idx="23">
                  <c:v>877</c:v>
                </c:pt>
                <c:pt idx="24">
                  <c:v>862</c:v>
                </c:pt>
                <c:pt idx="25">
                  <c:v>4214</c:v>
                </c:pt>
                <c:pt idx="26">
                  <c:v>8289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8F0-425D-A37F-3AAA3BB68995}"/>
            </c:ext>
          </c:extLst>
        </c:ser>
        <c:ser>
          <c:idx val="18"/>
          <c:order val="18"/>
          <c:tx>
            <c:v> Gardner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Data!$O$7:$O$17</c:f>
              <c:numCache>
                <c:formatCode>General</c:formatCode>
                <c:ptCount val="11"/>
                <c:pt idx="0">
                  <c:v>1076</c:v>
                </c:pt>
                <c:pt idx="1">
                  <c:v>1407</c:v>
                </c:pt>
                <c:pt idx="2">
                  <c:v>1535</c:v>
                </c:pt>
                <c:pt idx="3">
                  <c:v>1474</c:v>
                </c:pt>
                <c:pt idx="4">
                  <c:v>1429</c:v>
                </c:pt>
                <c:pt idx="5">
                  <c:v>1551</c:v>
                </c:pt>
                <c:pt idx="6">
                  <c:v>1551</c:v>
                </c:pt>
                <c:pt idx="7">
                  <c:v>1501</c:v>
                </c:pt>
                <c:pt idx="8">
                  <c:v>1501</c:v>
                </c:pt>
                <c:pt idx="9">
                  <c:v>1397</c:v>
                </c:pt>
                <c:pt idx="10">
                  <c:v>1397</c:v>
                </c:pt>
              </c:numCache>
            </c:numRef>
          </c:xVal>
          <c:yVal>
            <c:numRef>
              <c:f>Data!$J$7:$J$17</c:f>
              <c:numCache>
                <c:formatCode>General</c:formatCode>
                <c:ptCount val="11"/>
                <c:pt idx="0">
                  <c:v>1326</c:v>
                </c:pt>
                <c:pt idx="1">
                  <c:v>1219</c:v>
                </c:pt>
                <c:pt idx="2">
                  <c:v>1308</c:v>
                </c:pt>
                <c:pt idx="3">
                  <c:v>1330</c:v>
                </c:pt>
                <c:pt idx="4">
                  <c:v>1557</c:v>
                </c:pt>
                <c:pt idx="5">
                  <c:v>1432</c:v>
                </c:pt>
                <c:pt idx="6">
                  <c:v>1463</c:v>
                </c:pt>
                <c:pt idx="7">
                  <c:v>1966</c:v>
                </c:pt>
                <c:pt idx="8">
                  <c:v>1970</c:v>
                </c:pt>
                <c:pt idx="9">
                  <c:v>1984</c:v>
                </c:pt>
                <c:pt idx="10">
                  <c:v>1984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C8F0-425D-A37F-3AAA3BB68995}"/>
            </c:ext>
          </c:extLst>
        </c:ser>
        <c:ser>
          <c:idx val="19"/>
          <c:order val="19"/>
          <c:tx>
            <c:v> Han '04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Data!$P$268:$P$279</c:f>
              <c:numCache>
                <c:formatCode>General</c:formatCode>
                <c:ptCount val="12"/>
                <c:pt idx="0">
                  <c:v>727</c:v>
                </c:pt>
                <c:pt idx="1">
                  <c:v>727</c:v>
                </c:pt>
                <c:pt idx="2">
                  <c:v>727</c:v>
                </c:pt>
                <c:pt idx="3">
                  <c:v>727</c:v>
                </c:pt>
                <c:pt idx="4">
                  <c:v>727</c:v>
                </c:pt>
                <c:pt idx="5">
                  <c:v>727</c:v>
                </c:pt>
                <c:pt idx="6">
                  <c:v>2204</c:v>
                </c:pt>
                <c:pt idx="7">
                  <c:v>2204</c:v>
                </c:pt>
                <c:pt idx="8">
                  <c:v>2204</c:v>
                </c:pt>
                <c:pt idx="9">
                  <c:v>2204</c:v>
                </c:pt>
                <c:pt idx="10">
                  <c:v>2204</c:v>
                </c:pt>
                <c:pt idx="11">
                  <c:v>2204</c:v>
                </c:pt>
              </c:numCache>
            </c:numRef>
          </c:xVal>
          <c:yVal>
            <c:numRef>
              <c:f>Data!$J$268:$J$279</c:f>
              <c:numCache>
                <c:formatCode>General</c:formatCode>
                <c:ptCount val="12"/>
                <c:pt idx="0">
                  <c:v>708</c:v>
                </c:pt>
                <c:pt idx="1">
                  <c:v>820</c:v>
                </c:pt>
                <c:pt idx="2">
                  <c:v>766</c:v>
                </c:pt>
                <c:pt idx="3">
                  <c:v>820</c:v>
                </c:pt>
                <c:pt idx="4">
                  <c:v>780</c:v>
                </c:pt>
                <c:pt idx="5">
                  <c:v>814</c:v>
                </c:pt>
                <c:pt idx="6">
                  <c:v>2320</c:v>
                </c:pt>
                <c:pt idx="7">
                  <c:v>2330</c:v>
                </c:pt>
                <c:pt idx="8">
                  <c:v>2160</c:v>
                </c:pt>
                <c:pt idx="9">
                  <c:v>2160</c:v>
                </c:pt>
                <c:pt idx="10">
                  <c:v>2383</c:v>
                </c:pt>
                <c:pt idx="11">
                  <c:v>2256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C8F0-425D-A37F-3AAA3BB68995}"/>
            </c:ext>
          </c:extLst>
        </c:ser>
        <c:ser>
          <c:idx val="20"/>
          <c:order val="20"/>
          <c:tx>
            <c:v> Zhong '78 (9)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Data!$O$282:$O$290</c:f>
              <c:numCache>
                <c:formatCode>General</c:formatCode>
                <c:ptCount val="9"/>
                <c:pt idx="0">
                  <c:v>1127</c:v>
                </c:pt>
                <c:pt idx="1">
                  <c:v>1127</c:v>
                </c:pt>
                <c:pt idx="2">
                  <c:v>1096</c:v>
                </c:pt>
                <c:pt idx="3">
                  <c:v>1093</c:v>
                </c:pt>
                <c:pt idx="4">
                  <c:v>1061</c:v>
                </c:pt>
                <c:pt idx="5">
                  <c:v>1037</c:v>
                </c:pt>
                <c:pt idx="6">
                  <c:v>1037</c:v>
                </c:pt>
                <c:pt idx="7">
                  <c:v>1026</c:v>
                </c:pt>
                <c:pt idx="8">
                  <c:v>836</c:v>
                </c:pt>
              </c:numCache>
            </c:numRef>
          </c:xVal>
          <c:yVal>
            <c:numRef>
              <c:f>Data!$J$282:$J$290</c:f>
              <c:numCache>
                <c:formatCode>General</c:formatCode>
                <c:ptCount val="9"/>
                <c:pt idx="0">
                  <c:v>1244.5999999999999</c:v>
                </c:pt>
                <c:pt idx="1">
                  <c:v>1234.8</c:v>
                </c:pt>
                <c:pt idx="2">
                  <c:v>1254.4000000000001</c:v>
                </c:pt>
                <c:pt idx="3">
                  <c:v>1225</c:v>
                </c:pt>
                <c:pt idx="4">
                  <c:v>1161.3</c:v>
                </c:pt>
                <c:pt idx="5">
                  <c:v>1166.2</c:v>
                </c:pt>
                <c:pt idx="6">
                  <c:v>1210.3</c:v>
                </c:pt>
                <c:pt idx="7">
                  <c:v>1871.8</c:v>
                </c:pt>
                <c:pt idx="8">
                  <c:v>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C8F0-425D-A37F-3AAA3BB68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507920"/>
        <c:axId val="1"/>
      </c:scatterChart>
      <c:valAx>
        <c:axId val="1000507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6535677352637023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0338983050847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0507920"/>
        <c:crosses val="autoZero"/>
        <c:crossBetween val="midCat"/>
        <c:majorUnit val="100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6287487073422957"/>
          <c:y val="0.47796610169491527"/>
          <c:w val="0.94312306101344356"/>
          <c:h val="0.879661016949152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Circular CFST, No Moment.  Tests &lt; 3500 kN (ex Luksha) v EC4</a:t>
            </a:r>
          </a:p>
        </c:rich>
      </c:tx>
      <c:layout>
        <c:manualLayout>
          <c:xMode val="edge"/>
          <c:yMode val="edge"/>
          <c:x val="0.2264736297828335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677966101694915"/>
          <c:w val="0.86763185108583252"/>
          <c:h val="0.77966101694915257"/>
        </c:manualLayout>
      </c:layout>
      <c:scatterChart>
        <c:scatterStyle val="lineMarker"/>
        <c:varyColors val="0"/>
        <c:ser>
          <c:idx val="0"/>
          <c:order val="0"/>
          <c:tx>
            <c:v>Tsuji (2)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Data!$O$20:$O$21</c:f>
              <c:numCache>
                <c:formatCode>General</c:formatCode>
                <c:ptCount val="2"/>
                <c:pt idx="0">
                  <c:v>971</c:v>
                </c:pt>
                <c:pt idx="1">
                  <c:v>1107</c:v>
                </c:pt>
              </c:numCache>
            </c:numRef>
          </c:xVal>
          <c:yVal>
            <c:numRef>
              <c:f>Data!$J$20:$J$21</c:f>
              <c:numCache>
                <c:formatCode>General</c:formatCode>
                <c:ptCount val="2"/>
                <c:pt idx="0">
                  <c:v>969</c:v>
                </c:pt>
                <c:pt idx="1">
                  <c:v>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3C-40FD-90AE-0305363A876B}"/>
            </c:ext>
          </c:extLst>
        </c:ser>
        <c:ser>
          <c:idx val="1"/>
          <c:order val="1"/>
          <c:tx>
            <c:v>Sakino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Data!$O$24:$O$35</c:f>
              <c:numCache>
                <c:formatCode>General</c:formatCode>
                <c:ptCount val="12"/>
                <c:pt idx="0">
                  <c:v>2542</c:v>
                </c:pt>
                <c:pt idx="1">
                  <c:v>2542</c:v>
                </c:pt>
                <c:pt idx="2">
                  <c:v>2977</c:v>
                </c:pt>
                <c:pt idx="3">
                  <c:v>2977</c:v>
                </c:pt>
                <c:pt idx="4">
                  <c:v>1692</c:v>
                </c:pt>
                <c:pt idx="5">
                  <c:v>1729</c:v>
                </c:pt>
                <c:pt idx="6">
                  <c:v>2145</c:v>
                </c:pt>
                <c:pt idx="7">
                  <c:v>2145</c:v>
                </c:pt>
                <c:pt idx="8">
                  <c:v>1225</c:v>
                </c:pt>
                <c:pt idx="9">
                  <c:v>1225</c:v>
                </c:pt>
                <c:pt idx="10">
                  <c:v>1688</c:v>
                </c:pt>
                <c:pt idx="11">
                  <c:v>1688</c:v>
                </c:pt>
              </c:numCache>
            </c:numRef>
          </c:xVal>
          <c:yVal>
            <c:numRef>
              <c:f>Data!$J$24:$J$35</c:f>
              <c:numCache>
                <c:formatCode>General</c:formatCode>
                <c:ptCount val="12"/>
                <c:pt idx="0">
                  <c:v>2120</c:v>
                </c:pt>
                <c:pt idx="1">
                  <c:v>2060</c:v>
                </c:pt>
                <c:pt idx="2">
                  <c:v>2720</c:v>
                </c:pt>
                <c:pt idx="3">
                  <c:v>2730</c:v>
                </c:pt>
                <c:pt idx="4">
                  <c:v>1410</c:v>
                </c:pt>
                <c:pt idx="5">
                  <c:v>1560</c:v>
                </c:pt>
                <c:pt idx="6">
                  <c:v>2080</c:v>
                </c:pt>
                <c:pt idx="7">
                  <c:v>2070</c:v>
                </c:pt>
                <c:pt idx="8">
                  <c:v>1220</c:v>
                </c:pt>
                <c:pt idx="9">
                  <c:v>1220</c:v>
                </c:pt>
                <c:pt idx="10">
                  <c:v>1640</c:v>
                </c:pt>
                <c:pt idx="11">
                  <c:v>1710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3C-40FD-90AE-0305363A876B}"/>
            </c:ext>
          </c:extLst>
        </c:ser>
        <c:ser>
          <c:idx val="2"/>
          <c:order val="2"/>
          <c:tx>
            <c:v>Cheng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Data!$O$50:$O$54</c:f>
              <c:numCache>
                <c:formatCode>General</c:formatCode>
                <c:ptCount val="5"/>
                <c:pt idx="0">
                  <c:v>1426</c:v>
                </c:pt>
                <c:pt idx="1">
                  <c:v>856</c:v>
                </c:pt>
                <c:pt idx="2">
                  <c:v>505</c:v>
                </c:pt>
                <c:pt idx="3">
                  <c:v>261</c:v>
                </c:pt>
                <c:pt idx="4">
                  <c:v>236</c:v>
                </c:pt>
              </c:numCache>
            </c:numRef>
          </c:xVal>
          <c:yVal>
            <c:numRef>
              <c:f>Data!$J$50:$J$54</c:f>
              <c:numCache>
                <c:formatCode>General</c:formatCode>
                <c:ptCount val="5"/>
                <c:pt idx="0">
                  <c:v>1647</c:v>
                </c:pt>
                <c:pt idx="1">
                  <c:v>1033</c:v>
                </c:pt>
                <c:pt idx="2">
                  <c:v>602</c:v>
                </c:pt>
                <c:pt idx="3">
                  <c:v>334</c:v>
                </c:pt>
                <c:pt idx="4">
                  <c:v>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93C-40FD-90AE-0305363A876B}"/>
            </c:ext>
          </c:extLst>
        </c:ser>
        <c:ser>
          <c:idx val="3"/>
          <c:order val="3"/>
          <c:tx>
            <c:v>Wang (5)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Data!$O$57:$O$61</c:f>
              <c:numCache>
                <c:formatCode>General</c:formatCode>
                <c:ptCount val="5"/>
                <c:pt idx="0">
                  <c:v>596</c:v>
                </c:pt>
                <c:pt idx="1">
                  <c:v>834</c:v>
                </c:pt>
                <c:pt idx="2">
                  <c:v>952</c:v>
                </c:pt>
                <c:pt idx="3">
                  <c:v>1094</c:v>
                </c:pt>
                <c:pt idx="4">
                  <c:v>1232</c:v>
                </c:pt>
              </c:numCache>
            </c:numRef>
          </c:xVal>
          <c:yVal>
            <c:numRef>
              <c:f>Data!$J$57:$J$61</c:f>
              <c:numCache>
                <c:formatCode>General</c:formatCode>
                <c:ptCount val="5"/>
                <c:pt idx="0">
                  <c:v>535</c:v>
                </c:pt>
                <c:pt idx="1">
                  <c:v>681</c:v>
                </c:pt>
                <c:pt idx="2">
                  <c:v>725</c:v>
                </c:pt>
                <c:pt idx="3">
                  <c:v>872</c:v>
                </c:pt>
                <c:pt idx="4">
                  <c:v>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93C-40FD-90AE-0305363A876B}"/>
            </c:ext>
          </c:extLst>
        </c:ser>
        <c:ser>
          <c:idx val="4"/>
          <c:order val="4"/>
          <c:tx>
            <c:v>Sakino (6)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Data!$O$64:$O$69</c:f>
              <c:numCache>
                <c:formatCode>General</c:formatCode>
                <c:ptCount val="6"/>
                <c:pt idx="0">
                  <c:v>600</c:v>
                </c:pt>
                <c:pt idx="1">
                  <c:v>731</c:v>
                </c:pt>
                <c:pt idx="2">
                  <c:v>923</c:v>
                </c:pt>
                <c:pt idx="3">
                  <c:v>1039</c:v>
                </c:pt>
                <c:pt idx="4">
                  <c:v>205</c:v>
                </c:pt>
                <c:pt idx="5">
                  <c:v>351</c:v>
                </c:pt>
              </c:numCache>
            </c:numRef>
          </c:xVal>
          <c:yVal>
            <c:numRef>
              <c:f>Data!$J$64:$J$69</c:f>
              <c:numCache>
                <c:formatCode>General</c:formatCode>
                <c:ptCount val="6"/>
                <c:pt idx="0">
                  <c:v>628</c:v>
                </c:pt>
                <c:pt idx="1">
                  <c:v>660</c:v>
                </c:pt>
                <c:pt idx="2">
                  <c:v>954</c:v>
                </c:pt>
                <c:pt idx="3">
                  <c:v>971</c:v>
                </c:pt>
                <c:pt idx="4">
                  <c:v>239</c:v>
                </c:pt>
                <c:pt idx="5">
                  <c:v>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93C-40FD-90AE-0305363A876B}"/>
            </c:ext>
          </c:extLst>
        </c:ser>
        <c:ser>
          <c:idx val="5"/>
          <c:order val="5"/>
          <c:tx>
            <c:v>Goode (4)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Data!$O$72:$O$75</c:f>
              <c:numCache>
                <c:formatCode>General</c:formatCode>
                <c:ptCount val="4"/>
                <c:pt idx="0">
                  <c:v>396</c:v>
                </c:pt>
                <c:pt idx="1">
                  <c:v>513</c:v>
                </c:pt>
                <c:pt idx="2">
                  <c:v>487</c:v>
                </c:pt>
                <c:pt idx="3">
                  <c:v>601</c:v>
                </c:pt>
              </c:numCache>
            </c:numRef>
          </c:xVal>
          <c:yVal>
            <c:numRef>
              <c:f>Data!$J$72:$J$75</c:f>
              <c:numCache>
                <c:formatCode>General</c:formatCode>
                <c:ptCount val="4"/>
                <c:pt idx="0">
                  <c:v>412</c:v>
                </c:pt>
                <c:pt idx="1">
                  <c:v>491</c:v>
                </c:pt>
                <c:pt idx="2">
                  <c:v>489</c:v>
                </c:pt>
                <c:pt idx="3">
                  <c:v>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93C-40FD-90AE-0305363A876B}"/>
            </c:ext>
          </c:extLst>
        </c:ser>
        <c:ser>
          <c:idx val="6"/>
          <c:order val="6"/>
          <c:tx>
            <c:v>Matsui (1)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Data!$O$78</c:f>
              <c:numCache>
                <c:formatCode>General</c:formatCode>
                <c:ptCount val="1"/>
                <c:pt idx="0">
                  <c:v>1787</c:v>
                </c:pt>
              </c:numCache>
            </c:numRef>
          </c:xVal>
          <c:yVal>
            <c:numRef>
              <c:f>Data!$J$78</c:f>
              <c:numCache>
                <c:formatCode>General</c:formatCode>
                <c:ptCount val="1"/>
                <c:pt idx="0">
                  <c:v>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93C-40FD-90AE-0305363A876B}"/>
            </c:ext>
          </c:extLst>
        </c:ser>
        <c:ser>
          <c:idx val="7"/>
          <c:order val="7"/>
          <c:tx>
            <c:v>Kilpatrick (9)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Data!$O$81:$O$89</c:f>
              <c:numCache>
                <c:formatCode>General</c:formatCode>
                <c:ptCount val="9"/>
                <c:pt idx="0">
                  <c:v>495</c:v>
                </c:pt>
                <c:pt idx="1">
                  <c:v>495</c:v>
                </c:pt>
                <c:pt idx="2">
                  <c:v>495</c:v>
                </c:pt>
                <c:pt idx="3">
                  <c:v>495</c:v>
                </c:pt>
                <c:pt idx="4">
                  <c:v>801</c:v>
                </c:pt>
                <c:pt idx="5">
                  <c:v>801</c:v>
                </c:pt>
                <c:pt idx="6">
                  <c:v>801</c:v>
                </c:pt>
                <c:pt idx="7">
                  <c:v>801</c:v>
                </c:pt>
                <c:pt idx="8">
                  <c:v>801</c:v>
                </c:pt>
              </c:numCache>
            </c:numRef>
          </c:xVal>
          <c:yVal>
            <c:numRef>
              <c:f>Data!$J$81:$J$89</c:f>
              <c:numCache>
                <c:formatCode>General</c:formatCode>
                <c:ptCount val="9"/>
                <c:pt idx="0">
                  <c:v>470</c:v>
                </c:pt>
                <c:pt idx="1">
                  <c:v>480</c:v>
                </c:pt>
                <c:pt idx="2">
                  <c:v>420</c:v>
                </c:pt>
                <c:pt idx="3">
                  <c:v>465</c:v>
                </c:pt>
                <c:pt idx="4">
                  <c:v>770</c:v>
                </c:pt>
                <c:pt idx="5">
                  <c:v>775</c:v>
                </c:pt>
                <c:pt idx="6">
                  <c:v>740</c:v>
                </c:pt>
                <c:pt idx="7">
                  <c:v>690</c:v>
                </c:pt>
                <c:pt idx="8">
                  <c:v>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93C-40FD-90AE-0305363A876B}"/>
            </c:ext>
          </c:extLst>
        </c:ser>
        <c:ser>
          <c:idx val="8"/>
          <c:order val="8"/>
          <c:tx>
            <c:v>Bridge (15)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Data!$O$92:$O$106</c:f>
              <c:numCache>
                <c:formatCode>General</c:formatCode>
                <c:ptCount val="15"/>
                <c:pt idx="0">
                  <c:v>1670</c:v>
                </c:pt>
                <c:pt idx="1">
                  <c:v>1523</c:v>
                </c:pt>
                <c:pt idx="2">
                  <c:v>1697</c:v>
                </c:pt>
                <c:pt idx="3">
                  <c:v>1306</c:v>
                </c:pt>
                <c:pt idx="4">
                  <c:v>1289</c:v>
                </c:pt>
                <c:pt idx="5">
                  <c:v>2272</c:v>
                </c:pt>
                <c:pt idx="6">
                  <c:v>2413</c:v>
                </c:pt>
                <c:pt idx="7">
                  <c:v>2551</c:v>
                </c:pt>
                <c:pt idx="8">
                  <c:v>2378</c:v>
                </c:pt>
                <c:pt idx="9">
                  <c:v>2216</c:v>
                </c:pt>
                <c:pt idx="10">
                  <c:v>2805</c:v>
                </c:pt>
                <c:pt idx="11">
                  <c:v>3301</c:v>
                </c:pt>
                <c:pt idx="12">
                  <c:v>3301</c:v>
                </c:pt>
                <c:pt idx="13">
                  <c:v>3141</c:v>
                </c:pt>
                <c:pt idx="14">
                  <c:v>3136</c:v>
                </c:pt>
              </c:numCache>
            </c:numRef>
          </c:xVal>
          <c:yVal>
            <c:numRef>
              <c:f>Data!$J$92:$J$106</c:f>
              <c:numCache>
                <c:formatCode>General</c:formatCode>
                <c:ptCount val="15"/>
                <c:pt idx="0">
                  <c:v>1661.6</c:v>
                </c:pt>
                <c:pt idx="1">
                  <c:v>1678.2</c:v>
                </c:pt>
                <c:pt idx="2">
                  <c:v>1694.8</c:v>
                </c:pt>
                <c:pt idx="3">
                  <c:v>1376.6</c:v>
                </c:pt>
                <c:pt idx="4">
                  <c:v>1349.9</c:v>
                </c:pt>
                <c:pt idx="5">
                  <c:v>2295</c:v>
                </c:pt>
                <c:pt idx="6">
                  <c:v>2592</c:v>
                </c:pt>
                <c:pt idx="7">
                  <c:v>2602</c:v>
                </c:pt>
                <c:pt idx="8">
                  <c:v>2295</c:v>
                </c:pt>
                <c:pt idx="9">
                  <c:v>2451</c:v>
                </c:pt>
                <c:pt idx="10">
                  <c:v>2673</c:v>
                </c:pt>
                <c:pt idx="11">
                  <c:v>3360</c:v>
                </c:pt>
                <c:pt idx="12">
                  <c:v>3260</c:v>
                </c:pt>
                <c:pt idx="13">
                  <c:v>3058</c:v>
                </c:pt>
                <c:pt idx="14">
                  <c:v>3070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93C-40FD-90AE-0305363A876B}"/>
            </c:ext>
          </c:extLst>
        </c:ser>
        <c:ser>
          <c:idx val="9"/>
          <c:order val="9"/>
          <c:tx>
            <c:v>Han '95 (9)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Data!$O$109:$O$117</c:f>
              <c:numCache>
                <c:formatCode>General</c:formatCode>
                <c:ptCount val="9"/>
                <c:pt idx="0">
                  <c:v>888</c:v>
                </c:pt>
                <c:pt idx="1">
                  <c:v>1100</c:v>
                </c:pt>
                <c:pt idx="2">
                  <c:v>1227</c:v>
                </c:pt>
                <c:pt idx="3">
                  <c:v>1273</c:v>
                </c:pt>
                <c:pt idx="4">
                  <c:v>1177</c:v>
                </c:pt>
                <c:pt idx="5">
                  <c:v>1563</c:v>
                </c:pt>
                <c:pt idx="6">
                  <c:v>1961</c:v>
                </c:pt>
                <c:pt idx="7">
                  <c:v>3030</c:v>
                </c:pt>
                <c:pt idx="8">
                  <c:v>2492</c:v>
                </c:pt>
              </c:numCache>
            </c:numRef>
          </c:xVal>
          <c:yVal>
            <c:numRef>
              <c:f>Data!$J$109:$J$117</c:f>
              <c:numCache>
                <c:formatCode>General</c:formatCode>
                <c:ptCount val="9"/>
                <c:pt idx="0">
                  <c:v>855</c:v>
                </c:pt>
                <c:pt idx="1">
                  <c:v>1145</c:v>
                </c:pt>
                <c:pt idx="2">
                  <c:v>1116</c:v>
                </c:pt>
                <c:pt idx="3">
                  <c:v>1174</c:v>
                </c:pt>
                <c:pt idx="4">
                  <c:v>1250</c:v>
                </c:pt>
                <c:pt idx="5">
                  <c:v>1535</c:v>
                </c:pt>
                <c:pt idx="6">
                  <c:v>1618</c:v>
                </c:pt>
                <c:pt idx="7">
                  <c:v>3123</c:v>
                </c:pt>
                <c:pt idx="8">
                  <c:v>2309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93C-40FD-90AE-0305363A876B}"/>
            </c:ext>
          </c:extLst>
        </c:ser>
        <c:ser>
          <c:idx val="10"/>
          <c:order val="10"/>
          <c:tx>
            <c:v>Zhong (31)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Data!$O$120:$O$150</c:f>
              <c:numCache>
                <c:formatCode>General</c:formatCode>
                <c:ptCount val="31"/>
                <c:pt idx="0">
                  <c:v>356</c:v>
                </c:pt>
                <c:pt idx="1">
                  <c:v>364</c:v>
                </c:pt>
                <c:pt idx="2">
                  <c:v>484</c:v>
                </c:pt>
                <c:pt idx="3">
                  <c:v>419</c:v>
                </c:pt>
                <c:pt idx="4">
                  <c:v>513</c:v>
                </c:pt>
                <c:pt idx="5">
                  <c:v>702</c:v>
                </c:pt>
                <c:pt idx="6">
                  <c:v>665</c:v>
                </c:pt>
                <c:pt idx="7">
                  <c:v>665</c:v>
                </c:pt>
                <c:pt idx="8">
                  <c:v>665</c:v>
                </c:pt>
                <c:pt idx="9">
                  <c:v>792</c:v>
                </c:pt>
                <c:pt idx="10">
                  <c:v>997</c:v>
                </c:pt>
                <c:pt idx="11">
                  <c:v>1082</c:v>
                </c:pt>
                <c:pt idx="12">
                  <c:v>1713</c:v>
                </c:pt>
                <c:pt idx="13">
                  <c:v>1761</c:v>
                </c:pt>
                <c:pt idx="14">
                  <c:v>1683</c:v>
                </c:pt>
                <c:pt idx="15">
                  <c:v>2930</c:v>
                </c:pt>
                <c:pt idx="16">
                  <c:v>3010</c:v>
                </c:pt>
                <c:pt idx="17">
                  <c:v>2908</c:v>
                </c:pt>
                <c:pt idx="18">
                  <c:v>722</c:v>
                </c:pt>
                <c:pt idx="19">
                  <c:v>955</c:v>
                </c:pt>
                <c:pt idx="20">
                  <c:v>954</c:v>
                </c:pt>
                <c:pt idx="21">
                  <c:v>955</c:v>
                </c:pt>
                <c:pt idx="22">
                  <c:v>1085</c:v>
                </c:pt>
                <c:pt idx="23">
                  <c:v>1084</c:v>
                </c:pt>
                <c:pt idx="24">
                  <c:v>1081</c:v>
                </c:pt>
                <c:pt idx="25">
                  <c:v>1132</c:v>
                </c:pt>
                <c:pt idx="26">
                  <c:v>1138</c:v>
                </c:pt>
                <c:pt idx="27">
                  <c:v>1140</c:v>
                </c:pt>
                <c:pt idx="28">
                  <c:v>1132</c:v>
                </c:pt>
                <c:pt idx="29">
                  <c:v>964</c:v>
                </c:pt>
                <c:pt idx="30">
                  <c:v>1369</c:v>
                </c:pt>
              </c:numCache>
            </c:numRef>
          </c:xVal>
          <c:yVal>
            <c:numRef>
              <c:f>Data!$J$120:$J$150</c:f>
              <c:numCache>
                <c:formatCode>General</c:formatCode>
                <c:ptCount val="31"/>
                <c:pt idx="0">
                  <c:v>370</c:v>
                </c:pt>
                <c:pt idx="1">
                  <c:v>485</c:v>
                </c:pt>
                <c:pt idx="2">
                  <c:v>450</c:v>
                </c:pt>
                <c:pt idx="3">
                  <c:v>539</c:v>
                </c:pt>
                <c:pt idx="4">
                  <c:v>550</c:v>
                </c:pt>
                <c:pt idx="5">
                  <c:v>686</c:v>
                </c:pt>
                <c:pt idx="6">
                  <c:v>727</c:v>
                </c:pt>
                <c:pt idx="7">
                  <c:v>734</c:v>
                </c:pt>
                <c:pt idx="8">
                  <c:v>803</c:v>
                </c:pt>
                <c:pt idx="9">
                  <c:v>981</c:v>
                </c:pt>
                <c:pt idx="10">
                  <c:v>1294</c:v>
                </c:pt>
                <c:pt idx="11">
                  <c:v>1300</c:v>
                </c:pt>
                <c:pt idx="12">
                  <c:v>1577</c:v>
                </c:pt>
                <c:pt idx="13">
                  <c:v>1775</c:v>
                </c:pt>
                <c:pt idx="14">
                  <c:v>1746</c:v>
                </c:pt>
                <c:pt idx="15">
                  <c:v>3579</c:v>
                </c:pt>
                <c:pt idx="16">
                  <c:v>3789</c:v>
                </c:pt>
                <c:pt idx="17">
                  <c:v>3357</c:v>
                </c:pt>
                <c:pt idx="18">
                  <c:v>840</c:v>
                </c:pt>
                <c:pt idx="19">
                  <c:v>1141</c:v>
                </c:pt>
                <c:pt idx="20">
                  <c:v>1091</c:v>
                </c:pt>
                <c:pt idx="21">
                  <c:v>1139</c:v>
                </c:pt>
                <c:pt idx="22">
                  <c:v>1041</c:v>
                </c:pt>
                <c:pt idx="23">
                  <c:v>1110</c:v>
                </c:pt>
                <c:pt idx="24">
                  <c:v>1030</c:v>
                </c:pt>
                <c:pt idx="25">
                  <c:v>1122</c:v>
                </c:pt>
                <c:pt idx="26">
                  <c:v>1234</c:v>
                </c:pt>
                <c:pt idx="27">
                  <c:v>1102</c:v>
                </c:pt>
                <c:pt idx="28">
                  <c:v>1140</c:v>
                </c:pt>
                <c:pt idx="29">
                  <c:v>1240</c:v>
                </c:pt>
                <c:pt idx="30">
                  <c:v>1440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93C-40FD-90AE-0305363A876B}"/>
            </c:ext>
          </c:extLst>
        </c:ser>
        <c:ser>
          <c:idx val="11"/>
          <c:order val="11"/>
          <c:tx>
            <c:v>Uenaka (3)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Data!$O$153:$O$155</c:f>
              <c:numCache>
                <c:formatCode>General</c:formatCode>
                <c:ptCount val="3"/>
                <c:pt idx="0">
                  <c:v>518</c:v>
                </c:pt>
                <c:pt idx="1">
                  <c:v>703</c:v>
                </c:pt>
                <c:pt idx="2">
                  <c:v>811</c:v>
                </c:pt>
              </c:numCache>
            </c:numRef>
          </c:xVal>
          <c:yVal>
            <c:numRef>
              <c:f>Data!$J$153:$J$155</c:f>
              <c:numCache>
                <c:formatCode>General</c:formatCode>
                <c:ptCount val="3"/>
                <c:pt idx="0">
                  <c:v>699.7</c:v>
                </c:pt>
                <c:pt idx="1">
                  <c:v>815.4</c:v>
                </c:pt>
                <c:pt idx="2">
                  <c:v>907.5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93C-40FD-90AE-0305363A876B}"/>
            </c:ext>
          </c:extLst>
        </c:ser>
        <c:ser>
          <c:idx val="12"/>
          <c:order val="12"/>
          <c:tx>
            <c:v> Cai '84 (24)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Data!$P$158:$P$188</c:f>
              <c:numCache>
                <c:formatCode>General</c:formatCode>
                <c:ptCount val="31"/>
                <c:pt idx="0">
                  <c:v>4333</c:v>
                </c:pt>
                <c:pt idx="1">
                  <c:v>4841</c:v>
                </c:pt>
                <c:pt idx="2">
                  <c:v>4841</c:v>
                </c:pt>
                <c:pt idx="3">
                  <c:v>1310</c:v>
                </c:pt>
                <c:pt idx="4">
                  <c:v>1645</c:v>
                </c:pt>
                <c:pt idx="5">
                  <c:v>1667</c:v>
                </c:pt>
                <c:pt idx="6">
                  <c:v>881</c:v>
                </c:pt>
                <c:pt idx="7">
                  <c:v>881</c:v>
                </c:pt>
                <c:pt idx="8">
                  <c:v>974</c:v>
                </c:pt>
                <c:pt idx="9">
                  <c:v>974</c:v>
                </c:pt>
                <c:pt idx="10">
                  <c:v>974</c:v>
                </c:pt>
                <c:pt idx="11">
                  <c:v>971</c:v>
                </c:pt>
                <c:pt idx="12">
                  <c:v>1475</c:v>
                </c:pt>
                <c:pt idx="13">
                  <c:v>1475</c:v>
                </c:pt>
                <c:pt idx="14">
                  <c:v>1528</c:v>
                </c:pt>
                <c:pt idx="15">
                  <c:v>1528</c:v>
                </c:pt>
                <c:pt idx="16">
                  <c:v>1528</c:v>
                </c:pt>
                <c:pt idx="17">
                  <c:v>1528</c:v>
                </c:pt>
                <c:pt idx="18">
                  <c:v>1528</c:v>
                </c:pt>
                <c:pt idx="19">
                  <c:v>1528</c:v>
                </c:pt>
                <c:pt idx="20">
                  <c:v>1717</c:v>
                </c:pt>
                <c:pt idx="21">
                  <c:v>1797</c:v>
                </c:pt>
                <c:pt idx="22">
                  <c:v>1669</c:v>
                </c:pt>
                <c:pt idx="23">
                  <c:v>1669</c:v>
                </c:pt>
                <c:pt idx="24">
                  <c:v>1597</c:v>
                </c:pt>
                <c:pt idx="25">
                  <c:v>1597</c:v>
                </c:pt>
                <c:pt idx="26">
                  <c:v>1528</c:v>
                </c:pt>
                <c:pt idx="27">
                  <c:v>6464</c:v>
                </c:pt>
                <c:pt idx="28">
                  <c:v>6321</c:v>
                </c:pt>
                <c:pt idx="29">
                  <c:v>6260</c:v>
                </c:pt>
                <c:pt idx="30">
                  <c:v>6260</c:v>
                </c:pt>
              </c:numCache>
            </c:numRef>
          </c:xVal>
          <c:yVal>
            <c:numRef>
              <c:f>Data!$J$158:$J$188</c:f>
              <c:numCache>
                <c:formatCode>General</c:formatCode>
                <c:ptCount val="31"/>
                <c:pt idx="0">
                  <c:v>5576</c:v>
                </c:pt>
                <c:pt idx="1">
                  <c:v>5194</c:v>
                </c:pt>
                <c:pt idx="2">
                  <c:v>5292</c:v>
                </c:pt>
                <c:pt idx="3">
                  <c:v>1294</c:v>
                </c:pt>
                <c:pt idx="4">
                  <c:v>1637</c:v>
                </c:pt>
                <c:pt idx="5">
                  <c:v>1691</c:v>
                </c:pt>
                <c:pt idx="6">
                  <c:v>1044</c:v>
                </c:pt>
                <c:pt idx="7">
                  <c:v>1166</c:v>
                </c:pt>
                <c:pt idx="8">
                  <c:v>1176</c:v>
                </c:pt>
                <c:pt idx="9">
                  <c:v>1171</c:v>
                </c:pt>
                <c:pt idx="10">
                  <c:v>1073</c:v>
                </c:pt>
                <c:pt idx="11">
                  <c:v>1122</c:v>
                </c:pt>
                <c:pt idx="12">
                  <c:v>1744</c:v>
                </c:pt>
                <c:pt idx="13">
                  <c:v>1695</c:v>
                </c:pt>
                <c:pt idx="14">
                  <c:v>1862</c:v>
                </c:pt>
                <c:pt idx="15">
                  <c:v>1872</c:v>
                </c:pt>
                <c:pt idx="16">
                  <c:v>1695</c:v>
                </c:pt>
                <c:pt idx="17">
                  <c:v>1735</c:v>
                </c:pt>
                <c:pt idx="18">
                  <c:v>2029</c:v>
                </c:pt>
                <c:pt idx="19">
                  <c:v>2107</c:v>
                </c:pt>
                <c:pt idx="20">
                  <c:v>2421</c:v>
                </c:pt>
                <c:pt idx="21">
                  <c:v>2587</c:v>
                </c:pt>
                <c:pt idx="22">
                  <c:v>1784</c:v>
                </c:pt>
                <c:pt idx="23">
                  <c:v>2038</c:v>
                </c:pt>
                <c:pt idx="24">
                  <c:v>1999</c:v>
                </c:pt>
                <c:pt idx="25">
                  <c:v>2043</c:v>
                </c:pt>
                <c:pt idx="26">
                  <c:v>1975</c:v>
                </c:pt>
                <c:pt idx="27">
                  <c:v>7909</c:v>
                </c:pt>
                <c:pt idx="28">
                  <c:v>5900</c:v>
                </c:pt>
                <c:pt idx="29">
                  <c:v>5890</c:v>
                </c:pt>
                <c:pt idx="30">
                  <c:v>6380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93C-40FD-90AE-0305363A876B}"/>
            </c:ext>
          </c:extLst>
        </c:ser>
        <c:ser>
          <c:idx val="13"/>
          <c:order val="13"/>
          <c:tx>
            <c:v> Cai '85 (3)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Data!$P$191:$P$193</c:f>
              <c:numCache>
                <c:formatCode>General</c:formatCode>
                <c:ptCount val="3"/>
                <c:pt idx="0">
                  <c:v>871</c:v>
                </c:pt>
                <c:pt idx="1">
                  <c:v>871</c:v>
                </c:pt>
                <c:pt idx="2">
                  <c:v>871</c:v>
                </c:pt>
              </c:numCache>
            </c:numRef>
          </c:xVal>
          <c:yVal>
            <c:numRef>
              <c:f>Data!$J$191:$J$193</c:f>
              <c:numCache>
                <c:formatCode>General</c:formatCode>
                <c:ptCount val="3"/>
                <c:pt idx="0">
                  <c:v>1117.2</c:v>
                </c:pt>
                <c:pt idx="1">
                  <c:v>1058.4000000000001</c:v>
                </c:pt>
                <c:pt idx="2">
                  <c:v>1073.0999999999999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93C-40FD-90AE-0305363A876B}"/>
            </c:ext>
          </c:extLst>
        </c:ser>
        <c:ser>
          <c:idx val="14"/>
          <c:order val="14"/>
          <c:tx>
            <c:v> Tan (13)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Data!$P$196:$P$208</c:f>
              <c:numCache>
                <c:formatCode>General</c:formatCode>
                <c:ptCount val="13"/>
                <c:pt idx="0">
                  <c:v>1353</c:v>
                </c:pt>
                <c:pt idx="1">
                  <c:v>1353</c:v>
                </c:pt>
                <c:pt idx="2">
                  <c:v>1512</c:v>
                </c:pt>
                <c:pt idx="3">
                  <c:v>1512</c:v>
                </c:pt>
                <c:pt idx="4">
                  <c:v>1971</c:v>
                </c:pt>
                <c:pt idx="5">
                  <c:v>1971</c:v>
                </c:pt>
                <c:pt idx="6">
                  <c:v>1971</c:v>
                </c:pt>
                <c:pt idx="7">
                  <c:v>2139</c:v>
                </c:pt>
                <c:pt idx="8">
                  <c:v>2139</c:v>
                </c:pt>
                <c:pt idx="9">
                  <c:v>2139</c:v>
                </c:pt>
                <c:pt idx="10">
                  <c:v>2502</c:v>
                </c:pt>
                <c:pt idx="11">
                  <c:v>2502</c:v>
                </c:pt>
                <c:pt idx="12">
                  <c:v>2502</c:v>
                </c:pt>
              </c:numCache>
            </c:numRef>
          </c:xVal>
          <c:yVal>
            <c:numRef>
              <c:f>Data!$J$196:$J$208</c:f>
              <c:numCache>
                <c:formatCode>General</c:formatCode>
                <c:ptCount val="13"/>
                <c:pt idx="0">
                  <c:v>1275</c:v>
                </c:pt>
                <c:pt idx="1">
                  <c:v>1239</c:v>
                </c:pt>
                <c:pt idx="2">
                  <c:v>1491</c:v>
                </c:pt>
                <c:pt idx="3">
                  <c:v>1339</c:v>
                </c:pt>
                <c:pt idx="4">
                  <c:v>1995</c:v>
                </c:pt>
                <c:pt idx="5">
                  <c:v>1991</c:v>
                </c:pt>
                <c:pt idx="6">
                  <c:v>1962</c:v>
                </c:pt>
                <c:pt idx="7">
                  <c:v>2273</c:v>
                </c:pt>
                <c:pt idx="8">
                  <c:v>2158</c:v>
                </c:pt>
                <c:pt idx="9">
                  <c:v>2253</c:v>
                </c:pt>
                <c:pt idx="10">
                  <c:v>3404</c:v>
                </c:pt>
                <c:pt idx="11">
                  <c:v>3370</c:v>
                </c:pt>
                <c:pt idx="12">
                  <c:v>3364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93C-40FD-90AE-0305363A876B}"/>
            </c:ext>
          </c:extLst>
        </c:ser>
        <c:ser>
          <c:idx val="15"/>
          <c:order val="15"/>
          <c:tx>
            <c:v> Tang (26)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993300"/>
                </a:solidFill>
                <a:prstDash val="solid"/>
              </a:ln>
            </c:spPr>
          </c:marker>
          <c:xVal>
            <c:numRef>
              <c:f>Data!$P$211:$P$236</c:f>
              <c:numCache>
                <c:formatCode>General</c:formatCode>
                <c:ptCount val="26"/>
                <c:pt idx="0">
                  <c:v>796</c:v>
                </c:pt>
                <c:pt idx="1">
                  <c:v>802</c:v>
                </c:pt>
                <c:pt idx="2">
                  <c:v>1467</c:v>
                </c:pt>
                <c:pt idx="3">
                  <c:v>526</c:v>
                </c:pt>
                <c:pt idx="4">
                  <c:v>470</c:v>
                </c:pt>
                <c:pt idx="5">
                  <c:v>419</c:v>
                </c:pt>
                <c:pt idx="6">
                  <c:v>464</c:v>
                </c:pt>
                <c:pt idx="7">
                  <c:v>947</c:v>
                </c:pt>
                <c:pt idx="8">
                  <c:v>813</c:v>
                </c:pt>
                <c:pt idx="9">
                  <c:v>1507</c:v>
                </c:pt>
                <c:pt idx="10">
                  <c:v>535</c:v>
                </c:pt>
                <c:pt idx="11">
                  <c:v>429</c:v>
                </c:pt>
                <c:pt idx="12">
                  <c:v>480</c:v>
                </c:pt>
                <c:pt idx="13">
                  <c:v>775</c:v>
                </c:pt>
                <c:pt idx="14">
                  <c:v>1189</c:v>
                </c:pt>
                <c:pt idx="15">
                  <c:v>1354</c:v>
                </c:pt>
                <c:pt idx="16">
                  <c:v>334</c:v>
                </c:pt>
                <c:pt idx="17">
                  <c:v>1867</c:v>
                </c:pt>
                <c:pt idx="18">
                  <c:v>3079</c:v>
                </c:pt>
                <c:pt idx="19">
                  <c:v>2750</c:v>
                </c:pt>
                <c:pt idx="20">
                  <c:v>449</c:v>
                </c:pt>
                <c:pt idx="21">
                  <c:v>720</c:v>
                </c:pt>
                <c:pt idx="22">
                  <c:v>933</c:v>
                </c:pt>
                <c:pt idx="23">
                  <c:v>691</c:v>
                </c:pt>
                <c:pt idx="24">
                  <c:v>1467</c:v>
                </c:pt>
                <c:pt idx="25">
                  <c:v>681</c:v>
                </c:pt>
              </c:numCache>
            </c:numRef>
          </c:xVal>
          <c:yVal>
            <c:numRef>
              <c:f>Data!$J$211:$J$236</c:f>
              <c:numCache>
                <c:formatCode>General</c:formatCode>
                <c:ptCount val="26"/>
                <c:pt idx="0">
                  <c:v>828</c:v>
                </c:pt>
                <c:pt idx="1">
                  <c:v>777</c:v>
                </c:pt>
                <c:pt idx="2">
                  <c:v>1637</c:v>
                </c:pt>
                <c:pt idx="3">
                  <c:v>670</c:v>
                </c:pt>
                <c:pt idx="4">
                  <c:v>537</c:v>
                </c:pt>
                <c:pt idx="5">
                  <c:v>505</c:v>
                </c:pt>
                <c:pt idx="6">
                  <c:v>538</c:v>
                </c:pt>
                <c:pt idx="7">
                  <c:v>970</c:v>
                </c:pt>
                <c:pt idx="8">
                  <c:v>828</c:v>
                </c:pt>
                <c:pt idx="9">
                  <c:v>1637</c:v>
                </c:pt>
                <c:pt idx="10">
                  <c:v>670</c:v>
                </c:pt>
                <c:pt idx="11">
                  <c:v>505</c:v>
                </c:pt>
                <c:pt idx="12">
                  <c:v>537</c:v>
                </c:pt>
                <c:pt idx="13">
                  <c:v>848</c:v>
                </c:pt>
                <c:pt idx="14">
                  <c:v>1080</c:v>
                </c:pt>
                <c:pt idx="15">
                  <c:v>1191</c:v>
                </c:pt>
                <c:pt idx="16">
                  <c:v>344</c:v>
                </c:pt>
                <c:pt idx="17">
                  <c:v>2636</c:v>
                </c:pt>
                <c:pt idx="18">
                  <c:v>3420</c:v>
                </c:pt>
                <c:pt idx="19">
                  <c:v>3038</c:v>
                </c:pt>
                <c:pt idx="20">
                  <c:v>538</c:v>
                </c:pt>
                <c:pt idx="21">
                  <c:v>931</c:v>
                </c:pt>
                <c:pt idx="22">
                  <c:v>970</c:v>
                </c:pt>
                <c:pt idx="23">
                  <c:v>916</c:v>
                </c:pt>
                <c:pt idx="24">
                  <c:v>1637</c:v>
                </c:pt>
                <c:pt idx="25">
                  <c:v>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93C-40FD-90AE-0305363A876B}"/>
            </c:ext>
          </c:extLst>
        </c:ser>
        <c:ser>
          <c:idx val="16"/>
          <c:order val="16"/>
          <c:tx>
            <c:v> Yamamoto (26)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Data!$O$239:$O$265</c:f>
              <c:numCache>
                <c:formatCode>General</c:formatCode>
                <c:ptCount val="27"/>
                <c:pt idx="0">
                  <c:v>677</c:v>
                </c:pt>
                <c:pt idx="1">
                  <c:v>679</c:v>
                </c:pt>
                <c:pt idx="2">
                  <c:v>679</c:v>
                </c:pt>
                <c:pt idx="3">
                  <c:v>3621</c:v>
                </c:pt>
                <c:pt idx="4">
                  <c:v>6632</c:v>
                </c:pt>
                <c:pt idx="5">
                  <c:v>789</c:v>
                </c:pt>
                <c:pt idx="6">
                  <c:v>790</c:v>
                </c:pt>
                <c:pt idx="7">
                  <c:v>4034</c:v>
                </c:pt>
                <c:pt idx="8">
                  <c:v>7593</c:v>
                </c:pt>
                <c:pt idx="9">
                  <c:v>862</c:v>
                </c:pt>
                <c:pt idx="10">
                  <c:v>867</c:v>
                </c:pt>
                <c:pt idx="11">
                  <c:v>4285</c:v>
                </c:pt>
                <c:pt idx="12">
                  <c:v>8431</c:v>
                </c:pt>
                <c:pt idx="14">
                  <c:v>675</c:v>
                </c:pt>
                <c:pt idx="15">
                  <c:v>680</c:v>
                </c:pt>
                <c:pt idx="16">
                  <c:v>679</c:v>
                </c:pt>
                <c:pt idx="17">
                  <c:v>3620</c:v>
                </c:pt>
                <c:pt idx="18">
                  <c:v>6626</c:v>
                </c:pt>
                <c:pt idx="19">
                  <c:v>790</c:v>
                </c:pt>
                <c:pt idx="20">
                  <c:v>785</c:v>
                </c:pt>
                <c:pt idx="21">
                  <c:v>4033</c:v>
                </c:pt>
                <c:pt idx="22">
                  <c:v>7589</c:v>
                </c:pt>
                <c:pt idx="23">
                  <c:v>867</c:v>
                </c:pt>
                <c:pt idx="24">
                  <c:v>862</c:v>
                </c:pt>
                <c:pt idx="25">
                  <c:v>4289</c:v>
                </c:pt>
                <c:pt idx="26">
                  <c:v>8440</c:v>
                </c:pt>
              </c:numCache>
            </c:numRef>
          </c:xVal>
          <c:yVal>
            <c:numRef>
              <c:f>Data!$J$239:$J$265</c:f>
              <c:numCache>
                <c:formatCode>General</c:formatCode>
                <c:ptCount val="27"/>
                <c:pt idx="0">
                  <c:v>635</c:v>
                </c:pt>
                <c:pt idx="1">
                  <c:v>679</c:v>
                </c:pt>
                <c:pt idx="2">
                  <c:v>632</c:v>
                </c:pt>
                <c:pt idx="3">
                  <c:v>3568</c:v>
                </c:pt>
                <c:pt idx="4">
                  <c:v>6901</c:v>
                </c:pt>
                <c:pt idx="5">
                  <c:v>864</c:v>
                </c:pt>
                <c:pt idx="6">
                  <c:v>803</c:v>
                </c:pt>
                <c:pt idx="7">
                  <c:v>4200</c:v>
                </c:pt>
                <c:pt idx="8">
                  <c:v>7742</c:v>
                </c:pt>
                <c:pt idx="9">
                  <c:v>859</c:v>
                </c:pt>
                <c:pt idx="10">
                  <c:v>926</c:v>
                </c:pt>
                <c:pt idx="11">
                  <c:v>4283</c:v>
                </c:pt>
                <c:pt idx="12">
                  <c:v>9297</c:v>
                </c:pt>
                <c:pt idx="14">
                  <c:v>660</c:v>
                </c:pt>
                <c:pt idx="15">
                  <c:v>649</c:v>
                </c:pt>
                <c:pt idx="16">
                  <c:v>682</c:v>
                </c:pt>
                <c:pt idx="17">
                  <c:v>3568</c:v>
                </c:pt>
                <c:pt idx="18">
                  <c:v>6565</c:v>
                </c:pt>
                <c:pt idx="19">
                  <c:v>800</c:v>
                </c:pt>
                <c:pt idx="20">
                  <c:v>742</c:v>
                </c:pt>
                <c:pt idx="21">
                  <c:v>4023</c:v>
                </c:pt>
                <c:pt idx="22">
                  <c:v>7933</c:v>
                </c:pt>
                <c:pt idx="23">
                  <c:v>877</c:v>
                </c:pt>
                <c:pt idx="24">
                  <c:v>862</c:v>
                </c:pt>
                <c:pt idx="25">
                  <c:v>4214</c:v>
                </c:pt>
                <c:pt idx="26">
                  <c:v>8289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93C-40FD-90AE-0305363A876B}"/>
            </c:ext>
          </c:extLst>
        </c:ser>
        <c:ser>
          <c:idx val="17"/>
          <c:order val="17"/>
          <c:tx>
            <c:v> Gardner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Data!$O$7:$O$17</c:f>
              <c:numCache>
                <c:formatCode>General</c:formatCode>
                <c:ptCount val="11"/>
                <c:pt idx="0">
                  <c:v>1076</c:v>
                </c:pt>
                <c:pt idx="1">
                  <c:v>1407</c:v>
                </c:pt>
                <c:pt idx="2">
                  <c:v>1535</c:v>
                </c:pt>
                <c:pt idx="3">
                  <c:v>1474</c:v>
                </c:pt>
                <c:pt idx="4">
                  <c:v>1429</c:v>
                </c:pt>
                <c:pt idx="5">
                  <c:v>1551</c:v>
                </c:pt>
                <c:pt idx="6">
                  <c:v>1551</c:v>
                </c:pt>
                <c:pt idx="7">
                  <c:v>1501</c:v>
                </c:pt>
                <c:pt idx="8">
                  <c:v>1501</c:v>
                </c:pt>
                <c:pt idx="9">
                  <c:v>1397</c:v>
                </c:pt>
                <c:pt idx="10">
                  <c:v>1397</c:v>
                </c:pt>
              </c:numCache>
            </c:numRef>
          </c:xVal>
          <c:yVal>
            <c:numRef>
              <c:f>Data!$J$7:$J$17</c:f>
              <c:numCache>
                <c:formatCode>General</c:formatCode>
                <c:ptCount val="11"/>
                <c:pt idx="0">
                  <c:v>1326</c:v>
                </c:pt>
                <c:pt idx="1">
                  <c:v>1219</c:v>
                </c:pt>
                <c:pt idx="2">
                  <c:v>1308</c:v>
                </c:pt>
                <c:pt idx="3">
                  <c:v>1330</c:v>
                </c:pt>
                <c:pt idx="4">
                  <c:v>1557</c:v>
                </c:pt>
                <c:pt idx="5">
                  <c:v>1432</c:v>
                </c:pt>
                <c:pt idx="6">
                  <c:v>1463</c:v>
                </c:pt>
                <c:pt idx="7">
                  <c:v>1966</c:v>
                </c:pt>
                <c:pt idx="8">
                  <c:v>1970</c:v>
                </c:pt>
                <c:pt idx="9">
                  <c:v>1984</c:v>
                </c:pt>
                <c:pt idx="10">
                  <c:v>1984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93C-40FD-90AE-0305363A876B}"/>
            </c:ext>
          </c:extLst>
        </c:ser>
        <c:ser>
          <c:idx val="18"/>
          <c:order val="18"/>
          <c:tx>
            <c:v> Han '04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Data!$P$268:$P$279</c:f>
              <c:numCache>
                <c:formatCode>General</c:formatCode>
                <c:ptCount val="12"/>
                <c:pt idx="0">
                  <c:v>727</c:v>
                </c:pt>
                <c:pt idx="1">
                  <c:v>727</c:v>
                </c:pt>
                <c:pt idx="2">
                  <c:v>727</c:v>
                </c:pt>
                <c:pt idx="3">
                  <c:v>727</c:v>
                </c:pt>
                <c:pt idx="4">
                  <c:v>727</c:v>
                </c:pt>
                <c:pt idx="5">
                  <c:v>727</c:v>
                </c:pt>
                <c:pt idx="6">
                  <c:v>2204</c:v>
                </c:pt>
                <c:pt idx="7">
                  <c:v>2204</c:v>
                </c:pt>
                <c:pt idx="8">
                  <c:v>2204</c:v>
                </c:pt>
                <c:pt idx="9">
                  <c:v>2204</c:v>
                </c:pt>
                <c:pt idx="10">
                  <c:v>2204</c:v>
                </c:pt>
                <c:pt idx="11">
                  <c:v>2204</c:v>
                </c:pt>
              </c:numCache>
            </c:numRef>
          </c:xVal>
          <c:yVal>
            <c:numRef>
              <c:f>Data!$J$268:$J$279</c:f>
              <c:numCache>
                <c:formatCode>General</c:formatCode>
                <c:ptCount val="12"/>
                <c:pt idx="0">
                  <c:v>708</c:v>
                </c:pt>
                <c:pt idx="1">
                  <c:v>820</c:v>
                </c:pt>
                <c:pt idx="2">
                  <c:v>766</c:v>
                </c:pt>
                <c:pt idx="3">
                  <c:v>820</c:v>
                </c:pt>
                <c:pt idx="4">
                  <c:v>780</c:v>
                </c:pt>
                <c:pt idx="5">
                  <c:v>814</c:v>
                </c:pt>
                <c:pt idx="6">
                  <c:v>2320</c:v>
                </c:pt>
                <c:pt idx="7">
                  <c:v>2330</c:v>
                </c:pt>
                <c:pt idx="8">
                  <c:v>2160</c:v>
                </c:pt>
                <c:pt idx="9">
                  <c:v>2160</c:v>
                </c:pt>
                <c:pt idx="10">
                  <c:v>2383</c:v>
                </c:pt>
                <c:pt idx="11">
                  <c:v>2256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93C-40FD-90AE-0305363A876B}"/>
            </c:ext>
          </c:extLst>
        </c:ser>
        <c:ser>
          <c:idx val="19"/>
          <c:order val="19"/>
          <c:tx>
            <c:v> Zhong '78 (9)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Data!$O$282:$O$290</c:f>
              <c:numCache>
                <c:formatCode>General</c:formatCode>
                <c:ptCount val="9"/>
                <c:pt idx="0">
                  <c:v>1127</c:v>
                </c:pt>
                <c:pt idx="1">
                  <c:v>1127</c:v>
                </c:pt>
                <c:pt idx="2">
                  <c:v>1096</c:v>
                </c:pt>
                <c:pt idx="3">
                  <c:v>1093</c:v>
                </c:pt>
                <c:pt idx="4">
                  <c:v>1061</c:v>
                </c:pt>
                <c:pt idx="5">
                  <c:v>1037</c:v>
                </c:pt>
                <c:pt idx="6">
                  <c:v>1037</c:v>
                </c:pt>
                <c:pt idx="7">
                  <c:v>1026</c:v>
                </c:pt>
                <c:pt idx="8">
                  <c:v>836</c:v>
                </c:pt>
              </c:numCache>
            </c:numRef>
          </c:xVal>
          <c:yVal>
            <c:numRef>
              <c:f>Data!$J$282:$J$290</c:f>
              <c:numCache>
                <c:formatCode>General</c:formatCode>
                <c:ptCount val="9"/>
                <c:pt idx="0">
                  <c:v>1244.5999999999999</c:v>
                </c:pt>
                <c:pt idx="1">
                  <c:v>1234.8</c:v>
                </c:pt>
                <c:pt idx="2">
                  <c:v>1254.4000000000001</c:v>
                </c:pt>
                <c:pt idx="3">
                  <c:v>1225</c:v>
                </c:pt>
                <c:pt idx="4">
                  <c:v>1161.3</c:v>
                </c:pt>
                <c:pt idx="5">
                  <c:v>1166.2</c:v>
                </c:pt>
                <c:pt idx="6">
                  <c:v>1210.3</c:v>
                </c:pt>
                <c:pt idx="7">
                  <c:v>1871.8</c:v>
                </c:pt>
                <c:pt idx="8">
                  <c:v>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93C-40FD-90AE-0305363A8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926080"/>
        <c:axId val="1"/>
      </c:scatterChart>
      <c:valAx>
        <c:axId val="1000926080"/>
        <c:scaling>
          <c:orientation val="minMax"/>
          <c:max val="35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811789038262668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05084745762711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0926080"/>
        <c:crosses val="autoZero"/>
        <c:crossBetween val="midCat"/>
        <c:maj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0599793174767325"/>
          <c:y val="0.48983050847457626"/>
          <c:w val="0.94002068252326787"/>
          <c:h val="0.876271186440678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Circular CFST, No Moment.   Test &lt; 3000 kN  against  Goode's Theory</a:t>
            </a:r>
          </a:p>
        </c:rich>
      </c:tx>
      <c:layout>
        <c:manualLayout>
          <c:xMode val="edge"/>
          <c:yMode val="edge"/>
          <c:x val="0.20268872802481902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0.10677966101694915"/>
          <c:w val="0.86659772492244058"/>
          <c:h val="0.77288135593220342"/>
        </c:manualLayout>
      </c:layout>
      <c:scatterChart>
        <c:scatterStyle val="lineMarker"/>
        <c:varyColors val="0"/>
        <c:ser>
          <c:idx val="0"/>
          <c:order val="0"/>
          <c:tx>
            <c:v>Tsuji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Data!$N$20:$N$21</c:f>
              <c:numCache>
                <c:formatCode>General</c:formatCode>
                <c:ptCount val="2"/>
                <c:pt idx="0">
                  <c:v>876</c:v>
                </c:pt>
                <c:pt idx="1">
                  <c:v>1004</c:v>
                </c:pt>
              </c:numCache>
            </c:numRef>
          </c:xVal>
          <c:yVal>
            <c:numRef>
              <c:f>Data!$J$20:$J$21</c:f>
              <c:numCache>
                <c:formatCode>General</c:formatCode>
                <c:ptCount val="2"/>
                <c:pt idx="0">
                  <c:v>969</c:v>
                </c:pt>
                <c:pt idx="1">
                  <c:v>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26-493C-800E-605524563032}"/>
            </c:ext>
          </c:extLst>
        </c:ser>
        <c:ser>
          <c:idx val="1"/>
          <c:order val="1"/>
          <c:tx>
            <c:v>Sakino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Data!$N$24:$N$35</c:f>
              <c:numCache>
                <c:formatCode>General</c:formatCode>
                <c:ptCount val="12"/>
                <c:pt idx="0">
                  <c:v>2300</c:v>
                </c:pt>
                <c:pt idx="1">
                  <c:v>2300</c:v>
                </c:pt>
                <c:pt idx="2">
                  <c:v>2696</c:v>
                </c:pt>
                <c:pt idx="3">
                  <c:v>2696</c:v>
                </c:pt>
                <c:pt idx="4">
                  <c:v>1501</c:v>
                </c:pt>
                <c:pt idx="5">
                  <c:v>1535</c:v>
                </c:pt>
                <c:pt idx="6">
                  <c:v>1908</c:v>
                </c:pt>
                <c:pt idx="7">
                  <c:v>1908</c:v>
                </c:pt>
                <c:pt idx="8">
                  <c:v>1082</c:v>
                </c:pt>
                <c:pt idx="9">
                  <c:v>1082</c:v>
                </c:pt>
                <c:pt idx="10">
                  <c:v>1493</c:v>
                </c:pt>
                <c:pt idx="11">
                  <c:v>1493</c:v>
                </c:pt>
              </c:numCache>
            </c:numRef>
          </c:xVal>
          <c:yVal>
            <c:numRef>
              <c:f>Data!$J$24:$J$35</c:f>
              <c:numCache>
                <c:formatCode>General</c:formatCode>
                <c:ptCount val="12"/>
                <c:pt idx="0">
                  <c:v>2120</c:v>
                </c:pt>
                <c:pt idx="1">
                  <c:v>2060</c:v>
                </c:pt>
                <c:pt idx="2">
                  <c:v>2720</c:v>
                </c:pt>
                <c:pt idx="3">
                  <c:v>2730</c:v>
                </c:pt>
                <c:pt idx="4">
                  <c:v>1410</c:v>
                </c:pt>
                <c:pt idx="5">
                  <c:v>1560</c:v>
                </c:pt>
                <c:pt idx="6">
                  <c:v>2080</c:v>
                </c:pt>
                <c:pt idx="7">
                  <c:v>2070</c:v>
                </c:pt>
                <c:pt idx="8">
                  <c:v>1220</c:v>
                </c:pt>
                <c:pt idx="9">
                  <c:v>1220</c:v>
                </c:pt>
                <c:pt idx="10">
                  <c:v>1640</c:v>
                </c:pt>
                <c:pt idx="11">
                  <c:v>1710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26-493C-800E-605524563032}"/>
            </c:ext>
          </c:extLst>
        </c:ser>
        <c:ser>
          <c:idx val="2"/>
          <c:order val="2"/>
          <c:tx>
            <c:v>Cheng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Data!$N$50:$N$54</c:f>
              <c:numCache>
                <c:formatCode>General</c:formatCode>
                <c:ptCount val="5"/>
                <c:pt idx="0">
                  <c:v>1381</c:v>
                </c:pt>
                <c:pt idx="1">
                  <c:v>848</c:v>
                </c:pt>
                <c:pt idx="2">
                  <c:v>496</c:v>
                </c:pt>
                <c:pt idx="3">
                  <c:v>257</c:v>
                </c:pt>
                <c:pt idx="4">
                  <c:v>243</c:v>
                </c:pt>
              </c:numCache>
            </c:numRef>
          </c:xVal>
          <c:yVal>
            <c:numRef>
              <c:f>Data!$J$50:$J$54</c:f>
              <c:numCache>
                <c:formatCode>General</c:formatCode>
                <c:ptCount val="5"/>
                <c:pt idx="0">
                  <c:v>1647</c:v>
                </c:pt>
                <c:pt idx="1">
                  <c:v>1033</c:v>
                </c:pt>
                <c:pt idx="2">
                  <c:v>602</c:v>
                </c:pt>
                <c:pt idx="3">
                  <c:v>334</c:v>
                </c:pt>
                <c:pt idx="4">
                  <c:v>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26-493C-800E-605524563032}"/>
            </c:ext>
          </c:extLst>
        </c:ser>
        <c:ser>
          <c:idx val="3"/>
          <c:order val="3"/>
          <c:tx>
            <c:v>Wang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Data!$N$57:$N$61</c:f>
              <c:numCache>
                <c:formatCode>General</c:formatCode>
                <c:ptCount val="5"/>
                <c:pt idx="0">
                  <c:v>522</c:v>
                </c:pt>
                <c:pt idx="1">
                  <c:v>734</c:v>
                </c:pt>
                <c:pt idx="2">
                  <c:v>845</c:v>
                </c:pt>
                <c:pt idx="3">
                  <c:v>973</c:v>
                </c:pt>
                <c:pt idx="4">
                  <c:v>1099</c:v>
                </c:pt>
              </c:numCache>
            </c:numRef>
          </c:xVal>
          <c:yVal>
            <c:numRef>
              <c:f>Data!$J$57:$J$61</c:f>
              <c:numCache>
                <c:formatCode>General</c:formatCode>
                <c:ptCount val="5"/>
                <c:pt idx="0">
                  <c:v>535</c:v>
                </c:pt>
                <c:pt idx="1">
                  <c:v>681</c:v>
                </c:pt>
                <c:pt idx="2">
                  <c:v>725</c:v>
                </c:pt>
                <c:pt idx="3">
                  <c:v>872</c:v>
                </c:pt>
                <c:pt idx="4">
                  <c:v>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26-493C-800E-605524563032}"/>
            </c:ext>
          </c:extLst>
        </c:ser>
        <c:ser>
          <c:idx val="4"/>
          <c:order val="4"/>
          <c:tx>
            <c:v>Sakimo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Data!$N$64:$N$69</c:f>
              <c:numCache>
                <c:formatCode>General</c:formatCode>
                <c:ptCount val="6"/>
                <c:pt idx="0">
                  <c:v>536</c:v>
                </c:pt>
                <c:pt idx="1">
                  <c:v>655</c:v>
                </c:pt>
                <c:pt idx="2">
                  <c:v>839</c:v>
                </c:pt>
                <c:pt idx="3">
                  <c:v>945</c:v>
                </c:pt>
                <c:pt idx="4">
                  <c:v>177</c:v>
                </c:pt>
                <c:pt idx="5">
                  <c:v>304</c:v>
                </c:pt>
              </c:numCache>
            </c:numRef>
          </c:xVal>
          <c:yVal>
            <c:numRef>
              <c:f>Data!$J$64:$J$69</c:f>
              <c:numCache>
                <c:formatCode>General</c:formatCode>
                <c:ptCount val="6"/>
                <c:pt idx="0">
                  <c:v>628</c:v>
                </c:pt>
                <c:pt idx="1">
                  <c:v>660</c:v>
                </c:pt>
                <c:pt idx="2">
                  <c:v>954</c:v>
                </c:pt>
                <c:pt idx="3">
                  <c:v>971</c:v>
                </c:pt>
                <c:pt idx="4">
                  <c:v>239</c:v>
                </c:pt>
                <c:pt idx="5">
                  <c:v>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26-493C-800E-605524563032}"/>
            </c:ext>
          </c:extLst>
        </c:ser>
        <c:ser>
          <c:idx val="5"/>
          <c:order val="5"/>
          <c:tx>
            <c:v>Goode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Data!$N$72:$N$75</c:f>
              <c:numCache>
                <c:formatCode>General</c:formatCode>
                <c:ptCount val="4"/>
                <c:pt idx="0">
                  <c:v>369</c:v>
                </c:pt>
                <c:pt idx="1">
                  <c:v>480</c:v>
                </c:pt>
                <c:pt idx="2">
                  <c:v>452</c:v>
                </c:pt>
                <c:pt idx="3">
                  <c:v>562</c:v>
                </c:pt>
              </c:numCache>
            </c:numRef>
          </c:xVal>
          <c:yVal>
            <c:numRef>
              <c:f>Data!$J$72:$J$75</c:f>
              <c:numCache>
                <c:formatCode>General</c:formatCode>
                <c:ptCount val="4"/>
                <c:pt idx="0">
                  <c:v>412</c:v>
                </c:pt>
                <c:pt idx="1">
                  <c:v>491</c:v>
                </c:pt>
                <c:pt idx="2">
                  <c:v>489</c:v>
                </c:pt>
                <c:pt idx="3">
                  <c:v>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26-493C-800E-605524563032}"/>
            </c:ext>
          </c:extLst>
        </c:ser>
        <c:ser>
          <c:idx val="6"/>
          <c:order val="6"/>
          <c:tx>
            <c:v>Matsui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Data!$N$78</c:f>
              <c:numCache>
                <c:formatCode>General</c:formatCode>
                <c:ptCount val="1"/>
                <c:pt idx="0">
                  <c:v>1777</c:v>
                </c:pt>
              </c:numCache>
            </c:numRef>
          </c:xVal>
          <c:yVal>
            <c:numRef>
              <c:f>Data!$J$78</c:f>
              <c:numCache>
                <c:formatCode>General</c:formatCode>
                <c:ptCount val="1"/>
                <c:pt idx="0">
                  <c:v>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226-493C-800E-605524563032}"/>
            </c:ext>
          </c:extLst>
        </c:ser>
        <c:ser>
          <c:idx val="7"/>
          <c:order val="7"/>
          <c:tx>
            <c:v>Kilpatrick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Data!$N$81:$N$89</c:f>
              <c:numCache>
                <c:formatCode>General</c:formatCode>
                <c:ptCount val="9"/>
                <c:pt idx="0">
                  <c:v>485</c:v>
                </c:pt>
                <c:pt idx="1">
                  <c:v>485</c:v>
                </c:pt>
                <c:pt idx="2">
                  <c:v>485</c:v>
                </c:pt>
                <c:pt idx="3">
                  <c:v>485</c:v>
                </c:pt>
                <c:pt idx="4">
                  <c:v>774</c:v>
                </c:pt>
                <c:pt idx="5">
                  <c:v>774</c:v>
                </c:pt>
                <c:pt idx="6">
                  <c:v>774</c:v>
                </c:pt>
                <c:pt idx="7">
                  <c:v>774</c:v>
                </c:pt>
                <c:pt idx="8">
                  <c:v>774</c:v>
                </c:pt>
              </c:numCache>
            </c:numRef>
          </c:xVal>
          <c:yVal>
            <c:numRef>
              <c:f>Data!$J$81:$J$89</c:f>
              <c:numCache>
                <c:formatCode>General</c:formatCode>
                <c:ptCount val="9"/>
                <c:pt idx="0">
                  <c:v>470</c:v>
                </c:pt>
                <c:pt idx="1">
                  <c:v>480</c:v>
                </c:pt>
                <c:pt idx="2">
                  <c:v>420</c:v>
                </c:pt>
                <c:pt idx="3">
                  <c:v>465</c:v>
                </c:pt>
                <c:pt idx="4">
                  <c:v>770</c:v>
                </c:pt>
                <c:pt idx="5">
                  <c:v>775</c:v>
                </c:pt>
                <c:pt idx="6">
                  <c:v>740</c:v>
                </c:pt>
                <c:pt idx="7">
                  <c:v>690</c:v>
                </c:pt>
                <c:pt idx="8">
                  <c:v>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226-493C-800E-605524563032}"/>
            </c:ext>
          </c:extLst>
        </c:ser>
        <c:ser>
          <c:idx val="8"/>
          <c:order val="8"/>
          <c:tx>
            <c:v>Bridge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Data!$N$92:$N$106</c:f>
              <c:numCache>
                <c:formatCode>General</c:formatCode>
                <c:ptCount val="15"/>
                <c:pt idx="0">
                  <c:v>1588</c:v>
                </c:pt>
                <c:pt idx="1">
                  <c:v>1384</c:v>
                </c:pt>
                <c:pt idx="2">
                  <c:v>1537</c:v>
                </c:pt>
                <c:pt idx="3">
                  <c:v>1150</c:v>
                </c:pt>
                <c:pt idx="4">
                  <c:v>1131</c:v>
                </c:pt>
                <c:pt idx="5">
                  <c:v>2129</c:v>
                </c:pt>
                <c:pt idx="6">
                  <c:v>2164</c:v>
                </c:pt>
                <c:pt idx="7">
                  <c:v>2281</c:v>
                </c:pt>
                <c:pt idx="8">
                  <c:v>2073</c:v>
                </c:pt>
                <c:pt idx="9">
                  <c:v>1929</c:v>
                </c:pt>
                <c:pt idx="10">
                  <c:v>2600</c:v>
                </c:pt>
                <c:pt idx="11">
                  <c:v>2934</c:v>
                </c:pt>
                <c:pt idx="12">
                  <c:v>2930</c:v>
                </c:pt>
                <c:pt idx="13">
                  <c:v>2727</c:v>
                </c:pt>
                <c:pt idx="14">
                  <c:v>2717</c:v>
                </c:pt>
              </c:numCache>
            </c:numRef>
          </c:xVal>
          <c:yVal>
            <c:numRef>
              <c:f>Data!$J$92:$J$106</c:f>
              <c:numCache>
                <c:formatCode>General</c:formatCode>
                <c:ptCount val="15"/>
                <c:pt idx="0">
                  <c:v>1661.6</c:v>
                </c:pt>
                <c:pt idx="1">
                  <c:v>1678.2</c:v>
                </c:pt>
                <c:pt idx="2">
                  <c:v>1694.8</c:v>
                </c:pt>
                <c:pt idx="3">
                  <c:v>1376.6</c:v>
                </c:pt>
                <c:pt idx="4">
                  <c:v>1349.9</c:v>
                </c:pt>
                <c:pt idx="5">
                  <c:v>2295</c:v>
                </c:pt>
                <c:pt idx="6">
                  <c:v>2592</c:v>
                </c:pt>
                <c:pt idx="7">
                  <c:v>2602</c:v>
                </c:pt>
                <c:pt idx="8">
                  <c:v>2295</c:v>
                </c:pt>
                <c:pt idx="9">
                  <c:v>2451</c:v>
                </c:pt>
                <c:pt idx="10">
                  <c:v>2673</c:v>
                </c:pt>
                <c:pt idx="11">
                  <c:v>3360</c:v>
                </c:pt>
                <c:pt idx="12">
                  <c:v>3260</c:v>
                </c:pt>
                <c:pt idx="13">
                  <c:v>3058</c:v>
                </c:pt>
                <c:pt idx="14">
                  <c:v>3070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226-493C-800E-605524563032}"/>
            </c:ext>
          </c:extLst>
        </c:ser>
        <c:ser>
          <c:idx val="9"/>
          <c:order val="9"/>
          <c:tx>
            <c:v>Han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Data!$N$109:$N$117</c:f>
              <c:numCache>
                <c:formatCode>General</c:formatCode>
                <c:ptCount val="9"/>
                <c:pt idx="0">
                  <c:v>826</c:v>
                </c:pt>
                <c:pt idx="1">
                  <c:v>1039</c:v>
                </c:pt>
                <c:pt idx="2">
                  <c:v>1168</c:v>
                </c:pt>
                <c:pt idx="3">
                  <c:v>1215</c:v>
                </c:pt>
                <c:pt idx="4">
                  <c:v>1087</c:v>
                </c:pt>
                <c:pt idx="5">
                  <c:v>1478</c:v>
                </c:pt>
                <c:pt idx="6">
                  <c:v>1888</c:v>
                </c:pt>
                <c:pt idx="7">
                  <c:v>2987</c:v>
                </c:pt>
                <c:pt idx="8">
                  <c:v>2376</c:v>
                </c:pt>
              </c:numCache>
            </c:numRef>
          </c:xVal>
          <c:yVal>
            <c:numRef>
              <c:f>Data!$J$109:$J$117</c:f>
              <c:numCache>
                <c:formatCode>General</c:formatCode>
                <c:ptCount val="9"/>
                <c:pt idx="0">
                  <c:v>855</c:v>
                </c:pt>
                <c:pt idx="1">
                  <c:v>1145</c:v>
                </c:pt>
                <c:pt idx="2">
                  <c:v>1116</c:v>
                </c:pt>
                <c:pt idx="3">
                  <c:v>1174</c:v>
                </c:pt>
                <c:pt idx="4">
                  <c:v>1250</c:v>
                </c:pt>
                <c:pt idx="5">
                  <c:v>1535</c:v>
                </c:pt>
                <c:pt idx="6">
                  <c:v>1618</c:v>
                </c:pt>
                <c:pt idx="7">
                  <c:v>3123</c:v>
                </c:pt>
                <c:pt idx="8">
                  <c:v>2309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226-493C-800E-605524563032}"/>
            </c:ext>
          </c:extLst>
        </c:ser>
        <c:ser>
          <c:idx val="10"/>
          <c:order val="10"/>
          <c:tx>
            <c:v>Zhong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Data!$N$120:$N$150</c:f>
              <c:numCache>
                <c:formatCode>General</c:formatCode>
                <c:ptCount val="31"/>
                <c:pt idx="0">
                  <c:v>325</c:v>
                </c:pt>
                <c:pt idx="1">
                  <c:v>332</c:v>
                </c:pt>
                <c:pt idx="2">
                  <c:v>447</c:v>
                </c:pt>
                <c:pt idx="3">
                  <c:v>384</c:v>
                </c:pt>
                <c:pt idx="4">
                  <c:v>475</c:v>
                </c:pt>
                <c:pt idx="5">
                  <c:v>656</c:v>
                </c:pt>
                <c:pt idx="6">
                  <c:v>656</c:v>
                </c:pt>
                <c:pt idx="7">
                  <c:v>656</c:v>
                </c:pt>
                <c:pt idx="8">
                  <c:v>656</c:v>
                </c:pt>
                <c:pt idx="9">
                  <c:v>731</c:v>
                </c:pt>
                <c:pt idx="10">
                  <c:v>934</c:v>
                </c:pt>
                <c:pt idx="11">
                  <c:v>1011</c:v>
                </c:pt>
                <c:pt idx="12">
                  <c:v>1635</c:v>
                </c:pt>
                <c:pt idx="13">
                  <c:v>1680</c:v>
                </c:pt>
                <c:pt idx="14">
                  <c:v>1603</c:v>
                </c:pt>
                <c:pt idx="15">
                  <c:v>2726</c:v>
                </c:pt>
                <c:pt idx="16">
                  <c:v>2804</c:v>
                </c:pt>
                <c:pt idx="17">
                  <c:v>2705</c:v>
                </c:pt>
                <c:pt idx="18">
                  <c:v>687</c:v>
                </c:pt>
                <c:pt idx="19">
                  <c:v>901</c:v>
                </c:pt>
                <c:pt idx="20">
                  <c:v>901</c:v>
                </c:pt>
                <c:pt idx="21">
                  <c:v>901</c:v>
                </c:pt>
                <c:pt idx="22">
                  <c:v>1030</c:v>
                </c:pt>
                <c:pt idx="23">
                  <c:v>1030</c:v>
                </c:pt>
                <c:pt idx="24">
                  <c:v>1030</c:v>
                </c:pt>
                <c:pt idx="25">
                  <c:v>1079</c:v>
                </c:pt>
                <c:pt idx="26">
                  <c:v>1079</c:v>
                </c:pt>
                <c:pt idx="27">
                  <c:v>1079</c:v>
                </c:pt>
                <c:pt idx="28">
                  <c:v>1079</c:v>
                </c:pt>
                <c:pt idx="29">
                  <c:v>890</c:v>
                </c:pt>
                <c:pt idx="30">
                  <c:v>1292</c:v>
                </c:pt>
              </c:numCache>
            </c:numRef>
          </c:xVal>
          <c:yVal>
            <c:numRef>
              <c:f>Data!$J$120:$J$150</c:f>
              <c:numCache>
                <c:formatCode>General</c:formatCode>
                <c:ptCount val="31"/>
                <c:pt idx="0">
                  <c:v>370</c:v>
                </c:pt>
                <c:pt idx="1">
                  <c:v>485</c:v>
                </c:pt>
                <c:pt idx="2">
                  <c:v>450</c:v>
                </c:pt>
                <c:pt idx="3">
                  <c:v>539</c:v>
                </c:pt>
                <c:pt idx="4">
                  <c:v>550</c:v>
                </c:pt>
                <c:pt idx="5">
                  <c:v>686</c:v>
                </c:pt>
                <c:pt idx="6">
                  <c:v>727</c:v>
                </c:pt>
                <c:pt idx="7">
                  <c:v>734</c:v>
                </c:pt>
                <c:pt idx="8">
                  <c:v>803</c:v>
                </c:pt>
                <c:pt idx="9">
                  <c:v>981</c:v>
                </c:pt>
                <c:pt idx="10">
                  <c:v>1294</c:v>
                </c:pt>
                <c:pt idx="11">
                  <c:v>1300</c:v>
                </c:pt>
                <c:pt idx="12">
                  <c:v>1577</c:v>
                </c:pt>
                <c:pt idx="13">
                  <c:v>1775</c:v>
                </c:pt>
                <c:pt idx="14">
                  <c:v>1746</c:v>
                </c:pt>
                <c:pt idx="15">
                  <c:v>3579</c:v>
                </c:pt>
                <c:pt idx="16">
                  <c:v>3789</c:v>
                </c:pt>
                <c:pt idx="17">
                  <c:v>3357</c:v>
                </c:pt>
                <c:pt idx="18">
                  <c:v>840</c:v>
                </c:pt>
                <c:pt idx="19">
                  <c:v>1141</c:v>
                </c:pt>
                <c:pt idx="20">
                  <c:v>1091</c:v>
                </c:pt>
                <c:pt idx="21">
                  <c:v>1139</c:v>
                </c:pt>
                <c:pt idx="22">
                  <c:v>1041</c:v>
                </c:pt>
                <c:pt idx="23">
                  <c:v>1110</c:v>
                </c:pt>
                <c:pt idx="24">
                  <c:v>1030</c:v>
                </c:pt>
                <c:pt idx="25">
                  <c:v>1122</c:v>
                </c:pt>
                <c:pt idx="26">
                  <c:v>1234</c:v>
                </c:pt>
                <c:pt idx="27">
                  <c:v>1102</c:v>
                </c:pt>
                <c:pt idx="28">
                  <c:v>1140</c:v>
                </c:pt>
                <c:pt idx="29">
                  <c:v>1240</c:v>
                </c:pt>
                <c:pt idx="30">
                  <c:v>1440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226-493C-800E-605524563032}"/>
            </c:ext>
          </c:extLst>
        </c:ser>
        <c:ser>
          <c:idx val="11"/>
          <c:order val="11"/>
          <c:tx>
            <c:v>Uenaka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Data!$N$153:$N$155</c:f>
              <c:numCache>
                <c:formatCode>General</c:formatCode>
                <c:ptCount val="3"/>
                <c:pt idx="0">
                  <c:v>454</c:v>
                </c:pt>
                <c:pt idx="1">
                  <c:v>634</c:v>
                </c:pt>
                <c:pt idx="2">
                  <c:v>736</c:v>
                </c:pt>
              </c:numCache>
            </c:numRef>
          </c:xVal>
          <c:yVal>
            <c:numRef>
              <c:f>Data!$J$153:$J$155</c:f>
              <c:numCache>
                <c:formatCode>General</c:formatCode>
                <c:ptCount val="3"/>
                <c:pt idx="0">
                  <c:v>699.7</c:v>
                </c:pt>
                <c:pt idx="1">
                  <c:v>815.4</c:v>
                </c:pt>
                <c:pt idx="2">
                  <c:v>907.5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226-493C-800E-605524563032}"/>
            </c:ext>
          </c:extLst>
        </c:ser>
        <c:ser>
          <c:idx val="12"/>
          <c:order val="12"/>
          <c:tx>
            <c:v> Cai (31)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Data!$N$158:$N$188</c:f>
              <c:numCache>
                <c:formatCode>General</c:formatCode>
                <c:ptCount val="31"/>
                <c:pt idx="0">
                  <c:v>4278</c:v>
                </c:pt>
                <c:pt idx="1">
                  <c:v>4748</c:v>
                </c:pt>
                <c:pt idx="2">
                  <c:v>4748</c:v>
                </c:pt>
                <c:pt idx="3">
                  <c:v>1203</c:v>
                </c:pt>
                <c:pt idx="4">
                  <c:v>1499</c:v>
                </c:pt>
                <c:pt idx="5">
                  <c:v>1519</c:v>
                </c:pt>
                <c:pt idx="6">
                  <c:v>972</c:v>
                </c:pt>
                <c:pt idx="7">
                  <c:v>972</c:v>
                </c:pt>
                <c:pt idx="8">
                  <c:v>1027</c:v>
                </c:pt>
                <c:pt idx="9">
                  <c:v>1027</c:v>
                </c:pt>
                <c:pt idx="10">
                  <c:v>1027</c:v>
                </c:pt>
                <c:pt idx="11">
                  <c:v>1027</c:v>
                </c:pt>
                <c:pt idx="12">
                  <c:v>1440</c:v>
                </c:pt>
                <c:pt idx="13">
                  <c:v>1440</c:v>
                </c:pt>
                <c:pt idx="14">
                  <c:v>1490</c:v>
                </c:pt>
                <c:pt idx="15">
                  <c:v>1490</c:v>
                </c:pt>
                <c:pt idx="16">
                  <c:v>1490</c:v>
                </c:pt>
                <c:pt idx="17">
                  <c:v>1490</c:v>
                </c:pt>
                <c:pt idx="18">
                  <c:v>1490</c:v>
                </c:pt>
                <c:pt idx="19">
                  <c:v>1490</c:v>
                </c:pt>
                <c:pt idx="20">
                  <c:v>1791</c:v>
                </c:pt>
                <c:pt idx="21">
                  <c:v>1866</c:v>
                </c:pt>
                <c:pt idx="22">
                  <c:v>1490</c:v>
                </c:pt>
                <c:pt idx="23">
                  <c:v>1490</c:v>
                </c:pt>
                <c:pt idx="24">
                  <c:v>1490</c:v>
                </c:pt>
                <c:pt idx="25">
                  <c:v>1490</c:v>
                </c:pt>
                <c:pt idx="26">
                  <c:v>1490</c:v>
                </c:pt>
                <c:pt idx="27">
                  <c:v>5434</c:v>
                </c:pt>
                <c:pt idx="28">
                  <c:v>5434</c:v>
                </c:pt>
                <c:pt idx="29">
                  <c:v>5434</c:v>
                </c:pt>
                <c:pt idx="30">
                  <c:v>5434</c:v>
                </c:pt>
              </c:numCache>
            </c:numRef>
          </c:xVal>
          <c:yVal>
            <c:numRef>
              <c:f>Data!$J$158:$J$188</c:f>
              <c:numCache>
                <c:formatCode>General</c:formatCode>
                <c:ptCount val="31"/>
                <c:pt idx="0">
                  <c:v>5576</c:v>
                </c:pt>
                <c:pt idx="1">
                  <c:v>5194</c:v>
                </c:pt>
                <c:pt idx="2">
                  <c:v>5292</c:v>
                </c:pt>
                <c:pt idx="3">
                  <c:v>1294</c:v>
                </c:pt>
                <c:pt idx="4">
                  <c:v>1637</c:v>
                </c:pt>
                <c:pt idx="5">
                  <c:v>1691</c:v>
                </c:pt>
                <c:pt idx="6">
                  <c:v>1044</c:v>
                </c:pt>
                <c:pt idx="7">
                  <c:v>1166</c:v>
                </c:pt>
                <c:pt idx="8">
                  <c:v>1176</c:v>
                </c:pt>
                <c:pt idx="9">
                  <c:v>1171</c:v>
                </c:pt>
                <c:pt idx="10">
                  <c:v>1073</c:v>
                </c:pt>
                <c:pt idx="11">
                  <c:v>1122</c:v>
                </c:pt>
                <c:pt idx="12">
                  <c:v>1744</c:v>
                </c:pt>
                <c:pt idx="13">
                  <c:v>1695</c:v>
                </c:pt>
                <c:pt idx="14">
                  <c:v>1862</c:v>
                </c:pt>
                <c:pt idx="15">
                  <c:v>1872</c:v>
                </c:pt>
                <c:pt idx="16">
                  <c:v>1695</c:v>
                </c:pt>
                <c:pt idx="17">
                  <c:v>1735</c:v>
                </c:pt>
                <c:pt idx="18">
                  <c:v>2029</c:v>
                </c:pt>
                <c:pt idx="19">
                  <c:v>2107</c:v>
                </c:pt>
                <c:pt idx="20">
                  <c:v>2421</c:v>
                </c:pt>
                <c:pt idx="21">
                  <c:v>2587</c:v>
                </c:pt>
                <c:pt idx="22">
                  <c:v>1784</c:v>
                </c:pt>
                <c:pt idx="23">
                  <c:v>2038</c:v>
                </c:pt>
                <c:pt idx="24">
                  <c:v>1999</c:v>
                </c:pt>
                <c:pt idx="25">
                  <c:v>2043</c:v>
                </c:pt>
                <c:pt idx="26">
                  <c:v>1975</c:v>
                </c:pt>
                <c:pt idx="27">
                  <c:v>7909</c:v>
                </c:pt>
                <c:pt idx="28">
                  <c:v>5900</c:v>
                </c:pt>
                <c:pt idx="29">
                  <c:v>5890</c:v>
                </c:pt>
                <c:pt idx="30">
                  <c:v>6380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226-493C-800E-605524563032}"/>
            </c:ext>
          </c:extLst>
        </c:ser>
        <c:ser>
          <c:idx val="13"/>
          <c:order val="13"/>
          <c:tx>
            <c:v> Cai (3)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Data!$N$191:$N$193</c:f>
              <c:numCache>
                <c:formatCode>General</c:formatCode>
                <c:ptCount val="3"/>
                <c:pt idx="0">
                  <c:v>832</c:v>
                </c:pt>
                <c:pt idx="1">
                  <c:v>832</c:v>
                </c:pt>
                <c:pt idx="2">
                  <c:v>832</c:v>
                </c:pt>
              </c:numCache>
            </c:numRef>
          </c:xVal>
          <c:yVal>
            <c:numRef>
              <c:f>Data!$J$191:$J$193</c:f>
              <c:numCache>
                <c:formatCode>General</c:formatCode>
                <c:ptCount val="3"/>
                <c:pt idx="0">
                  <c:v>1117.2</c:v>
                </c:pt>
                <c:pt idx="1">
                  <c:v>1058.4000000000001</c:v>
                </c:pt>
                <c:pt idx="2">
                  <c:v>1073.0999999999999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226-493C-800E-605524563032}"/>
            </c:ext>
          </c:extLst>
        </c:ser>
        <c:ser>
          <c:idx val="14"/>
          <c:order val="14"/>
          <c:tx>
            <c:v> Tan (13)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xVal>
            <c:numRef>
              <c:f>Data!$N$196:$N$208</c:f>
              <c:numCache>
                <c:formatCode>General</c:formatCode>
                <c:ptCount val="13"/>
                <c:pt idx="0">
                  <c:v>1205</c:v>
                </c:pt>
                <c:pt idx="1">
                  <c:v>1205</c:v>
                </c:pt>
                <c:pt idx="2">
                  <c:v>1370</c:v>
                </c:pt>
                <c:pt idx="3">
                  <c:v>1370</c:v>
                </c:pt>
                <c:pt idx="4">
                  <c:v>1855</c:v>
                </c:pt>
                <c:pt idx="5">
                  <c:v>1855</c:v>
                </c:pt>
                <c:pt idx="6">
                  <c:v>1855</c:v>
                </c:pt>
                <c:pt idx="7">
                  <c:v>2045</c:v>
                </c:pt>
                <c:pt idx="8">
                  <c:v>2045</c:v>
                </c:pt>
                <c:pt idx="9">
                  <c:v>2045</c:v>
                </c:pt>
                <c:pt idx="10">
                  <c:v>2503</c:v>
                </c:pt>
                <c:pt idx="11">
                  <c:v>2503</c:v>
                </c:pt>
                <c:pt idx="12">
                  <c:v>2503</c:v>
                </c:pt>
              </c:numCache>
            </c:numRef>
          </c:xVal>
          <c:yVal>
            <c:numRef>
              <c:f>Data!$J$196:$J$208</c:f>
              <c:numCache>
                <c:formatCode>General</c:formatCode>
                <c:ptCount val="13"/>
                <c:pt idx="0">
                  <c:v>1275</c:v>
                </c:pt>
                <c:pt idx="1">
                  <c:v>1239</c:v>
                </c:pt>
                <c:pt idx="2">
                  <c:v>1491</c:v>
                </c:pt>
                <c:pt idx="3">
                  <c:v>1339</c:v>
                </c:pt>
                <c:pt idx="4">
                  <c:v>1995</c:v>
                </c:pt>
                <c:pt idx="5">
                  <c:v>1991</c:v>
                </c:pt>
                <c:pt idx="6">
                  <c:v>1962</c:v>
                </c:pt>
                <c:pt idx="7">
                  <c:v>2273</c:v>
                </c:pt>
                <c:pt idx="8">
                  <c:v>2158</c:v>
                </c:pt>
                <c:pt idx="9">
                  <c:v>2253</c:v>
                </c:pt>
                <c:pt idx="10">
                  <c:v>3404</c:v>
                </c:pt>
                <c:pt idx="11">
                  <c:v>3370</c:v>
                </c:pt>
                <c:pt idx="12">
                  <c:v>3364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226-493C-800E-605524563032}"/>
            </c:ext>
          </c:extLst>
        </c:ser>
        <c:ser>
          <c:idx val="15"/>
          <c:order val="15"/>
          <c:tx>
            <c:v> Tang (26)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FFCC99"/>
                </a:solidFill>
                <a:prstDash val="solid"/>
              </a:ln>
            </c:spPr>
          </c:marker>
          <c:xVal>
            <c:numRef>
              <c:f>Data!$N$211:$N$236</c:f>
              <c:numCache>
                <c:formatCode>General</c:formatCode>
                <c:ptCount val="26"/>
                <c:pt idx="0">
                  <c:v>761</c:v>
                </c:pt>
                <c:pt idx="1">
                  <c:v>774</c:v>
                </c:pt>
                <c:pt idx="2">
                  <c:v>1318</c:v>
                </c:pt>
                <c:pt idx="3">
                  <c:v>483</c:v>
                </c:pt>
                <c:pt idx="4">
                  <c:v>428</c:v>
                </c:pt>
                <c:pt idx="5">
                  <c:v>378</c:v>
                </c:pt>
                <c:pt idx="6">
                  <c:v>432</c:v>
                </c:pt>
                <c:pt idx="7">
                  <c:v>901</c:v>
                </c:pt>
                <c:pt idx="8">
                  <c:v>776</c:v>
                </c:pt>
                <c:pt idx="9">
                  <c:v>1353</c:v>
                </c:pt>
                <c:pt idx="10">
                  <c:v>491</c:v>
                </c:pt>
                <c:pt idx="11">
                  <c:v>387</c:v>
                </c:pt>
                <c:pt idx="12">
                  <c:v>436</c:v>
                </c:pt>
                <c:pt idx="13">
                  <c:v>711</c:v>
                </c:pt>
                <c:pt idx="14">
                  <c:v>1110</c:v>
                </c:pt>
                <c:pt idx="15">
                  <c:v>1223</c:v>
                </c:pt>
                <c:pt idx="16">
                  <c:v>299</c:v>
                </c:pt>
                <c:pt idx="17">
                  <c:v>1712</c:v>
                </c:pt>
                <c:pt idx="18">
                  <c:v>2798</c:v>
                </c:pt>
                <c:pt idx="19">
                  <c:v>2501</c:v>
                </c:pt>
                <c:pt idx="20">
                  <c:v>419</c:v>
                </c:pt>
                <c:pt idx="21">
                  <c:v>678</c:v>
                </c:pt>
                <c:pt idx="22">
                  <c:v>888</c:v>
                </c:pt>
                <c:pt idx="23">
                  <c:v>648</c:v>
                </c:pt>
                <c:pt idx="24">
                  <c:v>1318</c:v>
                </c:pt>
                <c:pt idx="25">
                  <c:v>664</c:v>
                </c:pt>
              </c:numCache>
            </c:numRef>
          </c:xVal>
          <c:yVal>
            <c:numRef>
              <c:f>Data!$J$211:$J$236</c:f>
              <c:numCache>
                <c:formatCode>General</c:formatCode>
                <c:ptCount val="26"/>
                <c:pt idx="0">
                  <c:v>828</c:v>
                </c:pt>
                <c:pt idx="1">
                  <c:v>777</c:v>
                </c:pt>
                <c:pt idx="2">
                  <c:v>1637</c:v>
                </c:pt>
                <c:pt idx="3">
                  <c:v>670</c:v>
                </c:pt>
                <c:pt idx="4">
                  <c:v>537</c:v>
                </c:pt>
                <c:pt idx="5">
                  <c:v>505</c:v>
                </c:pt>
                <c:pt idx="6">
                  <c:v>538</c:v>
                </c:pt>
                <c:pt idx="7">
                  <c:v>970</c:v>
                </c:pt>
                <c:pt idx="8">
                  <c:v>828</c:v>
                </c:pt>
                <c:pt idx="9">
                  <c:v>1637</c:v>
                </c:pt>
                <c:pt idx="10">
                  <c:v>670</c:v>
                </c:pt>
                <c:pt idx="11">
                  <c:v>505</c:v>
                </c:pt>
                <c:pt idx="12">
                  <c:v>537</c:v>
                </c:pt>
                <c:pt idx="13">
                  <c:v>848</c:v>
                </c:pt>
                <c:pt idx="14">
                  <c:v>1080</c:v>
                </c:pt>
                <c:pt idx="15">
                  <c:v>1191</c:v>
                </c:pt>
                <c:pt idx="16">
                  <c:v>344</c:v>
                </c:pt>
                <c:pt idx="17">
                  <c:v>2636</c:v>
                </c:pt>
                <c:pt idx="18">
                  <c:v>3420</c:v>
                </c:pt>
                <c:pt idx="19">
                  <c:v>3038</c:v>
                </c:pt>
                <c:pt idx="20">
                  <c:v>538</c:v>
                </c:pt>
                <c:pt idx="21">
                  <c:v>931</c:v>
                </c:pt>
                <c:pt idx="22">
                  <c:v>970</c:v>
                </c:pt>
                <c:pt idx="23">
                  <c:v>916</c:v>
                </c:pt>
                <c:pt idx="24">
                  <c:v>1637</c:v>
                </c:pt>
                <c:pt idx="25">
                  <c:v>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226-493C-800E-605524563032}"/>
            </c:ext>
          </c:extLst>
        </c:ser>
        <c:ser>
          <c:idx val="16"/>
          <c:order val="16"/>
          <c:tx>
            <c:v> Yamamoto (26)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Data!$N$239:$N$265</c:f>
              <c:numCache>
                <c:formatCode>General</c:formatCode>
                <c:ptCount val="27"/>
                <c:pt idx="0">
                  <c:v>647</c:v>
                </c:pt>
                <c:pt idx="1">
                  <c:v>649</c:v>
                </c:pt>
                <c:pt idx="2">
                  <c:v>649</c:v>
                </c:pt>
                <c:pt idx="3">
                  <c:v>3532</c:v>
                </c:pt>
                <c:pt idx="4">
                  <c:v>6307</c:v>
                </c:pt>
                <c:pt idx="5">
                  <c:v>751</c:v>
                </c:pt>
                <c:pt idx="6">
                  <c:v>752</c:v>
                </c:pt>
                <c:pt idx="7">
                  <c:v>3916</c:v>
                </c:pt>
                <c:pt idx="8">
                  <c:v>7192</c:v>
                </c:pt>
                <c:pt idx="9">
                  <c:v>818</c:v>
                </c:pt>
                <c:pt idx="10">
                  <c:v>822</c:v>
                </c:pt>
                <c:pt idx="11">
                  <c:v>4148</c:v>
                </c:pt>
                <c:pt idx="12">
                  <c:v>7957</c:v>
                </c:pt>
                <c:pt idx="14">
                  <c:v>646</c:v>
                </c:pt>
                <c:pt idx="15">
                  <c:v>650</c:v>
                </c:pt>
                <c:pt idx="16">
                  <c:v>649</c:v>
                </c:pt>
                <c:pt idx="17">
                  <c:v>3530</c:v>
                </c:pt>
                <c:pt idx="18">
                  <c:v>6302</c:v>
                </c:pt>
                <c:pt idx="19">
                  <c:v>752</c:v>
                </c:pt>
                <c:pt idx="20">
                  <c:v>748</c:v>
                </c:pt>
                <c:pt idx="21">
                  <c:v>3913</c:v>
                </c:pt>
                <c:pt idx="22">
                  <c:v>7188</c:v>
                </c:pt>
                <c:pt idx="23">
                  <c:v>822</c:v>
                </c:pt>
                <c:pt idx="24">
                  <c:v>818</c:v>
                </c:pt>
                <c:pt idx="25">
                  <c:v>4150</c:v>
                </c:pt>
                <c:pt idx="26">
                  <c:v>7964</c:v>
                </c:pt>
              </c:numCache>
            </c:numRef>
          </c:xVal>
          <c:yVal>
            <c:numRef>
              <c:f>Data!$J$239:$J$265</c:f>
              <c:numCache>
                <c:formatCode>General</c:formatCode>
                <c:ptCount val="27"/>
                <c:pt idx="0">
                  <c:v>635</c:v>
                </c:pt>
                <c:pt idx="1">
                  <c:v>679</c:v>
                </c:pt>
                <c:pt idx="2">
                  <c:v>632</c:v>
                </c:pt>
                <c:pt idx="3">
                  <c:v>3568</c:v>
                </c:pt>
                <c:pt idx="4">
                  <c:v>6901</c:v>
                </c:pt>
                <c:pt idx="5">
                  <c:v>864</c:v>
                </c:pt>
                <c:pt idx="6">
                  <c:v>803</c:v>
                </c:pt>
                <c:pt idx="7">
                  <c:v>4200</c:v>
                </c:pt>
                <c:pt idx="8">
                  <c:v>7742</c:v>
                </c:pt>
                <c:pt idx="9">
                  <c:v>859</c:v>
                </c:pt>
                <c:pt idx="10">
                  <c:v>926</c:v>
                </c:pt>
                <c:pt idx="11">
                  <c:v>4283</c:v>
                </c:pt>
                <c:pt idx="12">
                  <c:v>9297</c:v>
                </c:pt>
                <c:pt idx="14">
                  <c:v>660</c:v>
                </c:pt>
                <c:pt idx="15">
                  <c:v>649</c:v>
                </c:pt>
                <c:pt idx="16">
                  <c:v>682</c:v>
                </c:pt>
                <c:pt idx="17">
                  <c:v>3568</c:v>
                </c:pt>
                <c:pt idx="18">
                  <c:v>6565</c:v>
                </c:pt>
                <c:pt idx="19">
                  <c:v>800</c:v>
                </c:pt>
                <c:pt idx="20">
                  <c:v>742</c:v>
                </c:pt>
                <c:pt idx="21">
                  <c:v>4023</c:v>
                </c:pt>
                <c:pt idx="22">
                  <c:v>7933</c:v>
                </c:pt>
                <c:pt idx="23">
                  <c:v>877</c:v>
                </c:pt>
                <c:pt idx="24">
                  <c:v>862</c:v>
                </c:pt>
                <c:pt idx="25">
                  <c:v>4214</c:v>
                </c:pt>
                <c:pt idx="26">
                  <c:v>8289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226-493C-800E-605524563032}"/>
            </c:ext>
          </c:extLst>
        </c:ser>
        <c:ser>
          <c:idx val="17"/>
          <c:order val="17"/>
          <c:tx>
            <c:v> Gardner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Data!$N$7:$N$17</c:f>
              <c:numCache>
                <c:formatCode>General</c:formatCode>
                <c:ptCount val="11"/>
                <c:pt idx="0">
                  <c:v>940</c:v>
                </c:pt>
                <c:pt idx="1">
                  <c:v>1235</c:v>
                </c:pt>
                <c:pt idx="2">
                  <c:v>1351</c:v>
                </c:pt>
                <c:pt idx="3">
                  <c:v>1298</c:v>
                </c:pt>
                <c:pt idx="4">
                  <c:v>1256</c:v>
                </c:pt>
                <c:pt idx="5">
                  <c:v>1365</c:v>
                </c:pt>
                <c:pt idx="6">
                  <c:v>1365</c:v>
                </c:pt>
                <c:pt idx="7">
                  <c:v>1311</c:v>
                </c:pt>
                <c:pt idx="8">
                  <c:v>1311</c:v>
                </c:pt>
                <c:pt idx="9">
                  <c:v>1219</c:v>
                </c:pt>
                <c:pt idx="10">
                  <c:v>1219</c:v>
                </c:pt>
              </c:numCache>
            </c:numRef>
          </c:xVal>
          <c:yVal>
            <c:numRef>
              <c:f>Data!$J$7:$J$17</c:f>
              <c:numCache>
                <c:formatCode>General</c:formatCode>
                <c:ptCount val="11"/>
                <c:pt idx="0">
                  <c:v>1326</c:v>
                </c:pt>
                <c:pt idx="1">
                  <c:v>1219</c:v>
                </c:pt>
                <c:pt idx="2">
                  <c:v>1308</c:v>
                </c:pt>
                <c:pt idx="3">
                  <c:v>1330</c:v>
                </c:pt>
                <c:pt idx="4">
                  <c:v>1557</c:v>
                </c:pt>
                <c:pt idx="5">
                  <c:v>1432</c:v>
                </c:pt>
                <c:pt idx="6">
                  <c:v>1463</c:v>
                </c:pt>
                <c:pt idx="7">
                  <c:v>1966</c:v>
                </c:pt>
                <c:pt idx="8">
                  <c:v>1970</c:v>
                </c:pt>
                <c:pt idx="9">
                  <c:v>1984</c:v>
                </c:pt>
                <c:pt idx="10">
                  <c:v>1984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226-493C-800E-605524563032}"/>
            </c:ext>
          </c:extLst>
        </c:ser>
        <c:ser>
          <c:idx val="18"/>
          <c:order val="18"/>
          <c:tx>
            <c:v> Han &amp; Yao '04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Data!$N$268:$N$279</c:f>
              <c:numCache>
                <c:formatCode>General</c:formatCode>
                <c:ptCount val="12"/>
                <c:pt idx="0">
                  <c:v>679</c:v>
                </c:pt>
                <c:pt idx="1">
                  <c:v>679</c:v>
                </c:pt>
                <c:pt idx="2">
                  <c:v>679</c:v>
                </c:pt>
                <c:pt idx="3">
                  <c:v>679</c:v>
                </c:pt>
                <c:pt idx="4">
                  <c:v>679</c:v>
                </c:pt>
                <c:pt idx="5">
                  <c:v>679</c:v>
                </c:pt>
                <c:pt idx="6">
                  <c:v>2008</c:v>
                </c:pt>
                <c:pt idx="7">
                  <c:v>2008</c:v>
                </c:pt>
                <c:pt idx="8">
                  <c:v>2008</c:v>
                </c:pt>
                <c:pt idx="9">
                  <c:v>2008</c:v>
                </c:pt>
                <c:pt idx="10">
                  <c:v>2008</c:v>
                </c:pt>
                <c:pt idx="11">
                  <c:v>2008</c:v>
                </c:pt>
              </c:numCache>
            </c:numRef>
          </c:xVal>
          <c:yVal>
            <c:numRef>
              <c:f>Data!$J$268:$J$279</c:f>
              <c:numCache>
                <c:formatCode>General</c:formatCode>
                <c:ptCount val="12"/>
                <c:pt idx="0">
                  <c:v>708</c:v>
                </c:pt>
                <c:pt idx="1">
                  <c:v>820</c:v>
                </c:pt>
                <c:pt idx="2">
                  <c:v>766</c:v>
                </c:pt>
                <c:pt idx="3">
                  <c:v>820</c:v>
                </c:pt>
                <c:pt idx="4">
                  <c:v>780</c:v>
                </c:pt>
                <c:pt idx="5">
                  <c:v>814</c:v>
                </c:pt>
                <c:pt idx="6">
                  <c:v>2320</c:v>
                </c:pt>
                <c:pt idx="7">
                  <c:v>2330</c:v>
                </c:pt>
                <c:pt idx="8">
                  <c:v>2160</c:v>
                </c:pt>
                <c:pt idx="9">
                  <c:v>2160</c:v>
                </c:pt>
                <c:pt idx="10">
                  <c:v>2383</c:v>
                </c:pt>
                <c:pt idx="11">
                  <c:v>2256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226-493C-800E-605524563032}"/>
            </c:ext>
          </c:extLst>
        </c:ser>
        <c:ser>
          <c:idx val="19"/>
          <c:order val="19"/>
          <c:tx>
            <c:v> Zhong '78 (9)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Data!$N$282:$N$290</c:f>
              <c:numCache>
                <c:formatCode>General</c:formatCode>
                <c:ptCount val="9"/>
                <c:pt idx="0">
                  <c:v>1047</c:v>
                </c:pt>
                <c:pt idx="1">
                  <c:v>1047</c:v>
                </c:pt>
                <c:pt idx="2">
                  <c:v>1047</c:v>
                </c:pt>
                <c:pt idx="3">
                  <c:v>1047</c:v>
                </c:pt>
                <c:pt idx="4">
                  <c:v>1047</c:v>
                </c:pt>
                <c:pt idx="5">
                  <c:v>1047</c:v>
                </c:pt>
                <c:pt idx="6">
                  <c:v>1047</c:v>
                </c:pt>
                <c:pt idx="7">
                  <c:v>1047</c:v>
                </c:pt>
                <c:pt idx="8">
                  <c:v>788</c:v>
                </c:pt>
              </c:numCache>
            </c:numRef>
          </c:xVal>
          <c:yVal>
            <c:numRef>
              <c:f>Data!$J$282:$J$290</c:f>
              <c:numCache>
                <c:formatCode>General</c:formatCode>
                <c:ptCount val="9"/>
                <c:pt idx="0">
                  <c:v>1244.5999999999999</c:v>
                </c:pt>
                <c:pt idx="1">
                  <c:v>1234.8</c:v>
                </c:pt>
                <c:pt idx="2">
                  <c:v>1254.4000000000001</c:v>
                </c:pt>
                <c:pt idx="3">
                  <c:v>1225</c:v>
                </c:pt>
                <c:pt idx="4">
                  <c:v>1161.3</c:v>
                </c:pt>
                <c:pt idx="5">
                  <c:v>1166.2</c:v>
                </c:pt>
                <c:pt idx="6">
                  <c:v>1210.3</c:v>
                </c:pt>
                <c:pt idx="7">
                  <c:v>1871.8</c:v>
                </c:pt>
                <c:pt idx="8">
                  <c:v>757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226-493C-800E-605524563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0507088"/>
        <c:axId val="1"/>
      </c:scatterChart>
      <c:valAx>
        <c:axId val="1000507088"/>
        <c:scaling>
          <c:orientation val="minMax"/>
          <c:max val="3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Theoretical Strength Goode's Theory  kN</a:t>
                </a:r>
              </a:p>
            </c:rich>
          </c:tx>
          <c:layout>
            <c:manualLayout>
              <c:xMode val="edge"/>
              <c:yMode val="edge"/>
              <c:x val="0.36711478800413649"/>
              <c:y val="0.933898305084745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01694915254237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00507088"/>
        <c:crosses val="autoZero"/>
        <c:crossBetween val="midCat"/>
        <c:majorUnit val="5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8241985522233718E-2"/>
          <c:y val="0.12881355932203389"/>
          <c:w val="0.36297828335056881"/>
          <c:h val="0.544067796610169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Short  Circular  CFST.     Ratio  Test/EC4  against  concrete strength.</a:t>
            </a:r>
          </a:p>
        </c:rich>
      </c:tx>
      <c:layout>
        <c:manualLayout>
          <c:xMode val="edge"/>
          <c:yMode val="edge"/>
          <c:x val="0.23164426059979318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286452947259561E-2"/>
          <c:y val="9.8305084745762716E-2"/>
          <c:w val="0.8852119958634953"/>
          <c:h val="0.78813559322033899"/>
        </c:manualLayout>
      </c:layout>
      <c:scatterChart>
        <c:scatterStyle val="lineMarker"/>
        <c:varyColors val="0"/>
        <c:ser>
          <c:idx val="0"/>
          <c:order val="0"/>
          <c:tx>
            <c:v>Tsuji (2)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Data!$E$20:$E$21</c:f>
              <c:numCache>
                <c:formatCode>0.0_)</c:formatCode>
                <c:ptCount val="2"/>
                <c:pt idx="0">
                  <c:v>33.4</c:v>
                </c:pt>
                <c:pt idx="1">
                  <c:v>33.4</c:v>
                </c:pt>
              </c:numCache>
            </c:numRef>
          </c:xVal>
          <c:yVal>
            <c:numRef>
              <c:f>Data!$T$20:$T$21</c:f>
              <c:numCache>
                <c:formatCode>0.00_)</c:formatCode>
                <c:ptCount val="2"/>
                <c:pt idx="0">
                  <c:v>0.998</c:v>
                </c:pt>
                <c:pt idx="1">
                  <c:v>0.96599999999999997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42-4459-BADB-0D7DA40B14E8}"/>
            </c:ext>
          </c:extLst>
        </c:ser>
        <c:ser>
          <c:idx val="1"/>
          <c:order val="1"/>
          <c:tx>
            <c:v>Sakino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Data!$E$24:$E$35</c:f>
              <c:numCache>
                <c:formatCode>0.0_)</c:formatCode>
                <c:ptCount val="12"/>
                <c:pt idx="0">
                  <c:v>22.2</c:v>
                </c:pt>
                <c:pt idx="1">
                  <c:v>22.2</c:v>
                </c:pt>
                <c:pt idx="2">
                  <c:v>45.4</c:v>
                </c:pt>
                <c:pt idx="3">
                  <c:v>45.4</c:v>
                </c:pt>
                <c:pt idx="4">
                  <c:v>22.1</c:v>
                </c:pt>
                <c:pt idx="5">
                  <c:v>23.9</c:v>
                </c:pt>
                <c:pt idx="6">
                  <c:v>43.7</c:v>
                </c:pt>
                <c:pt idx="7">
                  <c:v>43.7</c:v>
                </c:pt>
                <c:pt idx="8">
                  <c:v>23.9</c:v>
                </c:pt>
                <c:pt idx="9">
                  <c:v>23.9</c:v>
                </c:pt>
                <c:pt idx="10">
                  <c:v>45.7</c:v>
                </c:pt>
                <c:pt idx="11">
                  <c:v>45.7</c:v>
                </c:pt>
              </c:numCache>
            </c:numRef>
          </c:xVal>
          <c:yVal>
            <c:numRef>
              <c:f>Data!$T$24:$T$35</c:f>
              <c:numCache>
                <c:formatCode>0.00_)</c:formatCode>
                <c:ptCount val="12"/>
                <c:pt idx="0">
                  <c:v>0.83399999999999996</c:v>
                </c:pt>
                <c:pt idx="1">
                  <c:v>0.81</c:v>
                </c:pt>
                <c:pt idx="2">
                  <c:v>0.91400000000000003</c:v>
                </c:pt>
                <c:pt idx="3">
                  <c:v>0.91700000000000004</c:v>
                </c:pt>
                <c:pt idx="4">
                  <c:v>0.83299999999999996</c:v>
                </c:pt>
                <c:pt idx="5">
                  <c:v>0.90200000000000002</c:v>
                </c:pt>
                <c:pt idx="6">
                  <c:v>0.97</c:v>
                </c:pt>
                <c:pt idx="7">
                  <c:v>0.96499999999999997</c:v>
                </c:pt>
                <c:pt idx="8">
                  <c:v>0.996</c:v>
                </c:pt>
                <c:pt idx="9">
                  <c:v>0.996</c:v>
                </c:pt>
                <c:pt idx="10">
                  <c:v>0.97199999999999998</c:v>
                </c:pt>
                <c:pt idx="11">
                  <c:v>1.0129999999999999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42-4459-BADB-0D7DA40B14E8}"/>
            </c:ext>
          </c:extLst>
        </c:ser>
        <c:ser>
          <c:idx val="2"/>
          <c:order val="2"/>
          <c:tx>
            <c:v>Luksha (10)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Data!$E$38:$E$46</c:f>
              <c:numCache>
                <c:formatCode>0.0_)</c:formatCode>
                <c:ptCount val="9"/>
                <c:pt idx="0">
                  <c:v>41.5</c:v>
                </c:pt>
                <c:pt idx="1">
                  <c:v>36</c:v>
                </c:pt>
                <c:pt idx="2">
                  <c:v>35</c:v>
                </c:pt>
                <c:pt idx="3">
                  <c:v>34.5</c:v>
                </c:pt>
                <c:pt idx="4">
                  <c:v>38.4</c:v>
                </c:pt>
                <c:pt idx="5">
                  <c:v>46</c:v>
                </c:pt>
                <c:pt idx="6">
                  <c:v>15</c:v>
                </c:pt>
                <c:pt idx="7">
                  <c:v>45</c:v>
                </c:pt>
                <c:pt idx="8">
                  <c:v>16.899999999999999</c:v>
                </c:pt>
              </c:numCache>
            </c:numRef>
          </c:xVal>
          <c:yVal>
            <c:numRef>
              <c:f>Data!$T$38:$T$47</c:f>
              <c:numCache>
                <c:formatCode>0.00_)</c:formatCode>
                <c:ptCount val="10"/>
                <c:pt idx="0">
                  <c:v>1.0880000000000001</c:v>
                </c:pt>
                <c:pt idx="1">
                  <c:v>1.0049999999999999</c:v>
                </c:pt>
                <c:pt idx="2">
                  <c:v>1.0029999999999999</c:v>
                </c:pt>
                <c:pt idx="3">
                  <c:v>1.0009999999999999</c:v>
                </c:pt>
                <c:pt idx="4">
                  <c:v>0.998</c:v>
                </c:pt>
                <c:pt idx="5">
                  <c:v>0.997</c:v>
                </c:pt>
                <c:pt idx="6">
                  <c:v>1.018</c:v>
                </c:pt>
                <c:pt idx="7">
                  <c:v>1.0029999999999999</c:v>
                </c:pt>
                <c:pt idx="8">
                  <c:v>1.0349999999999999</c:v>
                </c:pt>
                <c:pt idx="9">
                  <c:v>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42-4459-BADB-0D7DA40B14E8}"/>
            </c:ext>
          </c:extLst>
        </c:ser>
        <c:ser>
          <c:idx val="3"/>
          <c:order val="3"/>
          <c:tx>
            <c:v>Cheng (5)</c:v>
          </c:tx>
          <c:spPr>
            <a:ln w="19050">
              <a:noFill/>
            </a:ln>
          </c:spPr>
          <c:marker>
            <c:symbol val="x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Data!$E$50:$E$54</c:f>
              <c:numCache>
                <c:formatCode>0.0_)</c:formatCode>
                <c:ptCount val="5"/>
                <c:pt idx="0">
                  <c:v>33.200000000000003</c:v>
                </c:pt>
                <c:pt idx="1">
                  <c:v>33.200000000000003</c:v>
                </c:pt>
                <c:pt idx="2">
                  <c:v>33.200000000000003</c:v>
                </c:pt>
                <c:pt idx="3">
                  <c:v>33.200000000000003</c:v>
                </c:pt>
                <c:pt idx="4">
                  <c:v>33.200000000000003</c:v>
                </c:pt>
              </c:numCache>
            </c:numRef>
          </c:xVal>
          <c:yVal>
            <c:numRef>
              <c:f>Data!$T$50:$T$54</c:f>
              <c:numCache>
                <c:formatCode>0.00_)</c:formatCode>
                <c:ptCount val="5"/>
                <c:pt idx="0">
                  <c:v>1.155</c:v>
                </c:pt>
                <c:pt idx="1">
                  <c:v>1.2070000000000001</c:v>
                </c:pt>
                <c:pt idx="2">
                  <c:v>1.1919999999999999</c:v>
                </c:pt>
                <c:pt idx="3">
                  <c:v>1.28</c:v>
                </c:pt>
                <c:pt idx="4">
                  <c:v>1.157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342-4459-BADB-0D7DA40B14E8}"/>
            </c:ext>
          </c:extLst>
        </c:ser>
        <c:ser>
          <c:idx val="4"/>
          <c:order val="4"/>
          <c:tx>
            <c:v>Wang (5)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Data!$E$57:$E$61</c:f>
              <c:numCache>
                <c:formatCode>0.0_)</c:formatCode>
                <c:ptCount val="5"/>
                <c:pt idx="0">
                  <c:v>17.399999999999999</c:v>
                </c:pt>
                <c:pt idx="1">
                  <c:v>26.6</c:v>
                </c:pt>
                <c:pt idx="2">
                  <c:v>26.6</c:v>
                </c:pt>
                <c:pt idx="3">
                  <c:v>26.6</c:v>
                </c:pt>
                <c:pt idx="4">
                  <c:v>26.6</c:v>
                </c:pt>
              </c:numCache>
            </c:numRef>
          </c:xVal>
          <c:yVal>
            <c:numRef>
              <c:f>Data!$S$57:$S$61</c:f>
              <c:numCache>
                <c:formatCode>0.00_)</c:formatCode>
                <c:ptCount val="5"/>
                <c:pt idx="0">
                  <c:v>1.0249999999999999</c:v>
                </c:pt>
                <c:pt idx="1">
                  <c:v>0.92800000000000005</c:v>
                </c:pt>
                <c:pt idx="2">
                  <c:v>0.85799999999999998</c:v>
                </c:pt>
                <c:pt idx="3">
                  <c:v>0.89600000000000002</c:v>
                </c:pt>
                <c:pt idx="4">
                  <c:v>0.91500000000000004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342-4459-BADB-0D7DA40B14E8}"/>
            </c:ext>
          </c:extLst>
        </c:ser>
        <c:ser>
          <c:idx val="5"/>
          <c:order val="5"/>
          <c:tx>
            <c:v>Sakino (6)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Data!$E$64:$E$69</c:f>
              <c:numCache>
                <c:formatCode>0.0_)</c:formatCode>
                <c:ptCount val="6"/>
                <c:pt idx="0">
                  <c:v>18</c:v>
                </c:pt>
                <c:pt idx="1">
                  <c:v>37.4</c:v>
                </c:pt>
                <c:pt idx="2">
                  <c:v>18</c:v>
                </c:pt>
                <c:pt idx="3">
                  <c:v>37.4</c:v>
                </c:pt>
                <c:pt idx="4">
                  <c:v>18</c:v>
                </c:pt>
                <c:pt idx="5">
                  <c:v>37.4</c:v>
                </c:pt>
              </c:numCache>
            </c:numRef>
          </c:xVal>
          <c:yVal>
            <c:numRef>
              <c:f>Data!$S$64:$S$69</c:f>
              <c:numCache>
                <c:formatCode>0.00_)</c:formatCode>
                <c:ptCount val="6"/>
                <c:pt idx="0">
                  <c:v>1.1719999999999999</c:v>
                </c:pt>
                <c:pt idx="1">
                  <c:v>1.008</c:v>
                </c:pt>
                <c:pt idx="2">
                  <c:v>1.137</c:v>
                </c:pt>
                <c:pt idx="3">
                  <c:v>1.028</c:v>
                </c:pt>
                <c:pt idx="4">
                  <c:v>1.35</c:v>
                </c:pt>
                <c:pt idx="5">
                  <c:v>1.3029999999999999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342-4459-BADB-0D7DA40B14E8}"/>
            </c:ext>
          </c:extLst>
        </c:ser>
        <c:ser>
          <c:idx val="6"/>
          <c:order val="6"/>
          <c:tx>
            <c:v>Goode (4)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Data!$E$72:$E$75</c:f>
              <c:numCache>
                <c:formatCode>0.0_)</c:formatCode>
                <c:ptCount val="4"/>
                <c:pt idx="0">
                  <c:v>30.2</c:v>
                </c:pt>
                <c:pt idx="1">
                  <c:v>30.2</c:v>
                </c:pt>
                <c:pt idx="2">
                  <c:v>48</c:v>
                </c:pt>
                <c:pt idx="3">
                  <c:v>48</c:v>
                </c:pt>
              </c:numCache>
            </c:numRef>
          </c:xVal>
          <c:yVal>
            <c:numRef>
              <c:f>Data!$T$72:$T$75</c:f>
              <c:numCache>
                <c:formatCode>0.00_)</c:formatCode>
                <c:ptCount val="4"/>
                <c:pt idx="0">
                  <c:v>1.04</c:v>
                </c:pt>
                <c:pt idx="1">
                  <c:v>0.95699999999999996</c:v>
                </c:pt>
                <c:pt idx="2">
                  <c:v>1.004</c:v>
                </c:pt>
                <c:pt idx="3">
                  <c:v>1.0069999999999999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342-4459-BADB-0D7DA40B14E8}"/>
            </c:ext>
          </c:extLst>
        </c:ser>
        <c:ser>
          <c:idx val="7"/>
          <c:order val="7"/>
          <c:tx>
            <c:v>Matsui (1)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Data!$E$78</c:f>
              <c:numCache>
                <c:formatCode>0.0_)</c:formatCode>
                <c:ptCount val="1"/>
                <c:pt idx="0">
                  <c:v>40.9</c:v>
                </c:pt>
              </c:numCache>
            </c:numRef>
          </c:xVal>
          <c:yVal>
            <c:numRef>
              <c:f>Data!$T$78</c:f>
              <c:numCache>
                <c:formatCode>0.00_)</c:formatCode>
                <c:ptCount val="1"/>
                <c:pt idx="0">
                  <c:v>0.89200000000000002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342-4459-BADB-0D7DA40B14E8}"/>
            </c:ext>
          </c:extLst>
        </c:ser>
        <c:ser>
          <c:idx val="8"/>
          <c:order val="8"/>
          <c:tx>
            <c:v>Kilpatrick (9)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Data!$E$81:$E$89</c:f>
              <c:numCache>
                <c:formatCode>0.0_)</c:formatCode>
                <c:ptCount val="9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</c:numCache>
            </c:numRef>
          </c:xVal>
          <c:yVal>
            <c:numRef>
              <c:f>Data!$T$81:$T$89</c:f>
              <c:numCache>
                <c:formatCode>0.00_)</c:formatCode>
                <c:ptCount val="9"/>
                <c:pt idx="0">
                  <c:v>0.94899999999999995</c:v>
                </c:pt>
                <c:pt idx="1">
                  <c:v>0.97</c:v>
                </c:pt>
                <c:pt idx="2">
                  <c:v>0.84799999999999998</c:v>
                </c:pt>
                <c:pt idx="3">
                  <c:v>0.93899999999999995</c:v>
                </c:pt>
                <c:pt idx="4">
                  <c:v>0.96099999999999997</c:v>
                </c:pt>
                <c:pt idx="5">
                  <c:v>0.96799999999999997</c:v>
                </c:pt>
                <c:pt idx="6">
                  <c:v>0.92400000000000004</c:v>
                </c:pt>
                <c:pt idx="7">
                  <c:v>0.86099999999999999</c:v>
                </c:pt>
                <c:pt idx="8">
                  <c:v>0.96799999999999997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342-4459-BADB-0D7DA40B14E8}"/>
            </c:ext>
          </c:extLst>
        </c:ser>
        <c:ser>
          <c:idx val="9"/>
          <c:order val="9"/>
          <c:tx>
            <c:v>Bridge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Data!$E$92:$E$106</c:f>
              <c:numCache>
                <c:formatCode>0.0_)</c:formatCode>
                <c:ptCount val="15"/>
                <c:pt idx="0">
                  <c:v>48.3</c:v>
                </c:pt>
                <c:pt idx="1">
                  <c:v>41</c:v>
                </c:pt>
                <c:pt idx="2">
                  <c:v>48.3</c:v>
                </c:pt>
                <c:pt idx="3">
                  <c:v>41</c:v>
                </c:pt>
                <c:pt idx="4" formatCode="General">
                  <c:v>41</c:v>
                </c:pt>
                <c:pt idx="5" formatCode="General">
                  <c:v>80.2</c:v>
                </c:pt>
                <c:pt idx="6" formatCode="General">
                  <c:v>74.7</c:v>
                </c:pt>
                <c:pt idx="7" formatCode="General">
                  <c:v>80.2</c:v>
                </c:pt>
                <c:pt idx="8" formatCode="General">
                  <c:v>80.2</c:v>
                </c:pt>
                <c:pt idx="9" formatCode="General">
                  <c:v>74.7</c:v>
                </c:pt>
                <c:pt idx="10" formatCode="General">
                  <c:v>108</c:v>
                </c:pt>
                <c:pt idx="11" formatCode="General">
                  <c:v>108</c:v>
                </c:pt>
                <c:pt idx="12" formatCode="General">
                  <c:v>108</c:v>
                </c:pt>
                <c:pt idx="13" formatCode="General">
                  <c:v>108</c:v>
                </c:pt>
                <c:pt idx="14" formatCode="General">
                  <c:v>108</c:v>
                </c:pt>
              </c:numCache>
            </c:numRef>
          </c:xVal>
          <c:yVal>
            <c:numRef>
              <c:f>Data!$T$92:$T$106</c:f>
              <c:numCache>
                <c:formatCode>0.00_)</c:formatCode>
                <c:ptCount val="15"/>
                <c:pt idx="0">
                  <c:v>0.995</c:v>
                </c:pt>
                <c:pt idx="1">
                  <c:v>1.1020000000000001</c:v>
                </c:pt>
                <c:pt idx="2">
                  <c:v>0.999</c:v>
                </c:pt>
                <c:pt idx="3">
                  <c:v>1.054</c:v>
                </c:pt>
                <c:pt idx="4">
                  <c:v>1.0469999999999999</c:v>
                </c:pt>
                <c:pt idx="5">
                  <c:v>1.01</c:v>
                </c:pt>
                <c:pt idx="6">
                  <c:v>1.0740000000000001</c:v>
                </c:pt>
                <c:pt idx="7">
                  <c:v>1.02</c:v>
                </c:pt>
                <c:pt idx="8">
                  <c:v>0.96499999999999997</c:v>
                </c:pt>
                <c:pt idx="9">
                  <c:v>1.1060000000000001</c:v>
                </c:pt>
                <c:pt idx="10">
                  <c:v>0.95299999999999996</c:v>
                </c:pt>
                <c:pt idx="11">
                  <c:v>1.018</c:v>
                </c:pt>
                <c:pt idx="12">
                  <c:v>0.98799999999999999</c:v>
                </c:pt>
                <c:pt idx="13">
                  <c:v>0.97399999999999998</c:v>
                </c:pt>
                <c:pt idx="14">
                  <c:v>0.97899999999999998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342-4459-BADB-0D7DA40B14E8}"/>
            </c:ext>
          </c:extLst>
        </c:ser>
        <c:ser>
          <c:idx val="10"/>
          <c:order val="10"/>
          <c:tx>
            <c:v>Han '95 (9)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Data!$E$109:$E$117</c:f>
              <c:numCache>
                <c:formatCode>0.0_)</c:formatCode>
                <c:ptCount val="9"/>
                <c:pt idx="0">
                  <c:v>60.75</c:v>
                </c:pt>
                <c:pt idx="1">
                  <c:v>60.75</c:v>
                </c:pt>
                <c:pt idx="2">
                  <c:v>60.75</c:v>
                </c:pt>
                <c:pt idx="3">
                  <c:v>60.75</c:v>
                </c:pt>
                <c:pt idx="4">
                  <c:v>60.75</c:v>
                </c:pt>
                <c:pt idx="5">
                  <c:v>60.75</c:v>
                </c:pt>
                <c:pt idx="6">
                  <c:v>60.75</c:v>
                </c:pt>
                <c:pt idx="7">
                  <c:v>60.75</c:v>
                </c:pt>
                <c:pt idx="8">
                  <c:v>60.75</c:v>
                </c:pt>
              </c:numCache>
            </c:numRef>
          </c:xVal>
          <c:yVal>
            <c:numRef>
              <c:f>Data!$T$109:$T$117</c:f>
              <c:numCache>
                <c:formatCode>0.00_)</c:formatCode>
                <c:ptCount val="9"/>
                <c:pt idx="0">
                  <c:v>0.96299999999999997</c:v>
                </c:pt>
                <c:pt idx="1">
                  <c:v>1.0409999999999999</c:v>
                </c:pt>
                <c:pt idx="2">
                  <c:v>0.91</c:v>
                </c:pt>
                <c:pt idx="3">
                  <c:v>0.92200000000000004</c:v>
                </c:pt>
                <c:pt idx="4">
                  <c:v>1.0620000000000001</c:v>
                </c:pt>
                <c:pt idx="5">
                  <c:v>0.98199999999999998</c:v>
                </c:pt>
                <c:pt idx="6">
                  <c:v>0.82499999999999996</c:v>
                </c:pt>
                <c:pt idx="7">
                  <c:v>1.0309999999999999</c:v>
                </c:pt>
                <c:pt idx="8">
                  <c:v>0.92700000000000005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342-4459-BADB-0D7DA40B14E8}"/>
            </c:ext>
          </c:extLst>
        </c:ser>
        <c:ser>
          <c:idx val="11"/>
          <c:order val="11"/>
          <c:tx>
            <c:v>Zhong (31)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Data!$E$120:$E$150</c:f>
              <c:numCache>
                <c:formatCode>0.0_)</c:formatCode>
                <c:ptCount val="31"/>
                <c:pt idx="0">
                  <c:v>21.9</c:v>
                </c:pt>
                <c:pt idx="1">
                  <c:v>21.9</c:v>
                </c:pt>
                <c:pt idx="2">
                  <c:v>21.9</c:v>
                </c:pt>
                <c:pt idx="3" formatCode="General">
                  <c:v>18.399999999999999</c:v>
                </c:pt>
                <c:pt idx="4" formatCode="General">
                  <c:v>18.399999999999999</c:v>
                </c:pt>
                <c:pt idx="5" formatCode="General">
                  <c:v>18.399999999999999</c:v>
                </c:pt>
                <c:pt idx="6" formatCode="General">
                  <c:v>18.399999999999999</c:v>
                </c:pt>
                <c:pt idx="7" formatCode="General">
                  <c:v>18.399999999999999</c:v>
                </c:pt>
                <c:pt idx="8" formatCode="General">
                  <c:v>18.399999999999999</c:v>
                </c:pt>
                <c:pt idx="9" formatCode="General">
                  <c:v>18.399999999999999</c:v>
                </c:pt>
                <c:pt idx="10" formatCode="General">
                  <c:v>18.399999999999999</c:v>
                </c:pt>
                <c:pt idx="11" formatCode="General">
                  <c:v>23</c:v>
                </c:pt>
                <c:pt idx="12" formatCode="General">
                  <c:v>21.9</c:v>
                </c:pt>
                <c:pt idx="13" formatCode="General">
                  <c:v>21.9</c:v>
                </c:pt>
                <c:pt idx="14" formatCode="General">
                  <c:v>21.9</c:v>
                </c:pt>
                <c:pt idx="15" formatCode="General">
                  <c:v>21.9</c:v>
                </c:pt>
                <c:pt idx="16" formatCode="General">
                  <c:v>21.9</c:v>
                </c:pt>
                <c:pt idx="17" formatCode="General">
                  <c:v>21.9</c:v>
                </c:pt>
                <c:pt idx="18" formatCode="General">
                  <c:v>42.7</c:v>
                </c:pt>
                <c:pt idx="19" formatCode="General">
                  <c:v>42.7</c:v>
                </c:pt>
                <c:pt idx="20" formatCode="General">
                  <c:v>42.7</c:v>
                </c:pt>
                <c:pt idx="21" formatCode="General">
                  <c:v>42.7</c:v>
                </c:pt>
                <c:pt idx="22" formatCode="General">
                  <c:v>42.7</c:v>
                </c:pt>
                <c:pt idx="23" formatCode="General">
                  <c:v>42.7</c:v>
                </c:pt>
                <c:pt idx="24" formatCode="General">
                  <c:v>42.7</c:v>
                </c:pt>
                <c:pt idx="25" formatCode="General">
                  <c:v>42.7</c:v>
                </c:pt>
                <c:pt idx="26" formatCode="General">
                  <c:v>42.7</c:v>
                </c:pt>
                <c:pt idx="27" formatCode="General">
                  <c:v>42.7</c:v>
                </c:pt>
                <c:pt idx="28" formatCode="General">
                  <c:v>42.7</c:v>
                </c:pt>
                <c:pt idx="29" formatCode="General">
                  <c:v>42.7</c:v>
                </c:pt>
                <c:pt idx="30" formatCode="General">
                  <c:v>42.7</c:v>
                </c:pt>
              </c:numCache>
            </c:numRef>
          </c:xVal>
          <c:yVal>
            <c:numRef>
              <c:f>Data!$T$120:$T$150</c:f>
              <c:numCache>
                <c:formatCode>0.00_)</c:formatCode>
                <c:ptCount val="31"/>
                <c:pt idx="0">
                  <c:v>1.0389999999999999</c:v>
                </c:pt>
                <c:pt idx="1">
                  <c:v>1.3320000000000001</c:v>
                </c:pt>
                <c:pt idx="2">
                  <c:v>0.93</c:v>
                </c:pt>
                <c:pt idx="3">
                  <c:v>1.286</c:v>
                </c:pt>
                <c:pt idx="4">
                  <c:v>1.0720000000000001</c:v>
                </c:pt>
                <c:pt idx="5">
                  <c:v>0.97699999999999998</c:v>
                </c:pt>
                <c:pt idx="6">
                  <c:v>1.093</c:v>
                </c:pt>
                <c:pt idx="7">
                  <c:v>1.1040000000000001</c:v>
                </c:pt>
                <c:pt idx="8">
                  <c:v>1.208</c:v>
                </c:pt>
                <c:pt idx="9">
                  <c:v>1.2390000000000001</c:v>
                </c:pt>
                <c:pt idx="10">
                  <c:v>1.298</c:v>
                </c:pt>
                <c:pt idx="11">
                  <c:v>1.2010000000000001</c:v>
                </c:pt>
                <c:pt idx="12">
                  <c:v>0.92100000000000004</c:v>
                </c:pt>
                <c:pt idx="13">
                  <c:v>1.008</c:v>
                </c:pt>
                <c:pt idx="14">
                  <c:v>1.0369999999999999</c:v>
                </c:pt>
                <c:pt idx="15">
                  <c:v>1.222</c:v>
                </c:pt>
                <c:pt idx="16">
                  <c:v>1.2589999999999999</c:v>
                </c:pt>
                <c:pt idx="17">
                  <c:v>1.1539999999999999</c:v>
                </c:pt>
                <c:pt idx="18">
                  <c:v>1.163</c:v>
                </c:pt>
                <c:pt idx="19">
                  <c:v>1.1950000000000001</c:v>
                </c:pt>
                <c:pt idx="20">
                  <c:v>1.1439999999999999</c:v>
                </c:pt>
                <c:pt idx="21">
                  <c:v>1.1930000000000001</c:v>
                </c:pt>
                <c:pt idx="22">
                  <c:v>0.95899999999999996</c:v>
                </c:pt>
                <c:pt idx="23">
                  <c:v>1.024</c:v>
                </c:pt>
                <c:pt idx="24">
                  <c:v>0.95299999999999996</c:v>
                </c:pt>
                <c:pt idx="25">
                  <c:v>0.99099999999999999</c:v>
                </c:pt>
                <c:pt idx="26">
                  <c:v>1.0840000000000001</c:v>
                </c:pt>
                <c:pt idx="27">
                  <c:v>0.96699999999999997</c:v>
                </c:pt>
                <c:pt idx="28">
                  <c:v>1.0069999999999999</c:v>
                </c:pt>
                <c:pt idx="29">
                  <c:v>1.286</c:v>
                </c:pt>
                <c:pt idx="30">
                  <c:v>1.052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342-4459-BADB-0D7DA40B14E8}"/>
            </c:ext>
          </c:extLst>
        </c:ser>
        <c:ser>
          <c:idx val="12"/>
          <c:order val="12"/>
          <c:tx>
            <c:v>Uenaka (3)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Data!$E$153:$E$155</c:f>
              <c:numCache>
                <c:formatCode>General</c:formatCode>
                <c:ptCount val="3"/>
                <c:pt idx="0">
                  <c:v>18.7</c:v>
                </c:pt>
                <c:pt idx="1">
                  <c:v>18.7</c:v>
                </c:pt>
                <c:pt idx="2">
                  <c:v>18.7</c:v>
                </c:pt>
              </c:numCache>
            </c:numRef>
          </c:xVal>
          <c:yVal>
            <c:numRef>
              <c:f>Data!$S$153:$S$155</c:f>
              <c:numCache>
                <c:formatCode>0.00_)</c:formatCode>
                <c:ptCount val="3"/>
                <c:pt idx="0">
                  <c:v>1.5409999999999999</c:v>
                </c:pt>
                <c:pt idx="1">
                  <c:v>1.286</c:v>
                </c:pt>
                <c:pt idx="2">
                  <c:v>1.2330000000000001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342-4459-BADB-0D7DA40B14E8}"/>
            </c:ext>
          </c:extLst>
        </c:ser>
        <c:ser>
          <c:idx val="14"/>
          <c:order val="13"/>
          <c:tx>
            <c:v> Cai '84 (31)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Summary!$I$158:$I$188</c:f>
              <c:numCache>
                <c:formatCode>General</c:formatCode>
                <c:ptCount val="31"/>
                <c:pt idx="0">
                  <c:v>1.2869999999999999</c:v>
                </c:pt>
                <c:pt idx="1">
                  <c:v>1.073</c:v>
                </c:pt>
                <c:pt idx="2">
                  <c:v>1.093</c:v>
                </c:pt>
                <c:pt idx="3">
                  <c:v>0.98799999999999999</c:v>
                </c:pt>
                <c:pt idx="4">
                  <c:v>0.995</c:v>
                </c:pt>
                <c:pt idx="5">
                  <c:v>1.014</c:v>
                </c:pt>
                <c:pt idx="6">
                  <c:v>1.1850000000000001</c:v>
                </c:pt>
                <c:pt idx="7">
                  <c:v>1.323</c:v>
                </c:pt>
                <c:pt idx="8">
                  <c:v>1.2070000000000001</c:v>
                </c:pt>
                <c:pt idx="9">
                  <c:v>1.202</c:v>
                </c:pt>
                <c:pt idx="10">
                  <c:v>1.1020000000000001</c:v>
                </c:pt>
                <c:pt idx="11">
                  <c:v>1.1559999999999999</c:v>
                </c:pt>
                <c:pt idx="12">
                  <c:v>1.1819999999999999</c:v>
                </c:pt>
                <c:pt idx="13">
                  <c:v>1.149</c:v>
                </c:pt>
                <c:pt idx="14">
                  <c:v>1.2190000000000001</c:v>
                </c:pt>
                <c:pt idx="15">
                  <c:v>1.2250000000000001</c:v>
                </c:pt>
                <c:pt idx="16">
                  <c:v>1.109</c:v>
                </c:pt>
                <c:pt idx="17">
                  <c:v>1.135</c:v>
                </c:pt>
                <c:pt idx="18">
                  <c:v>1.3280000000000001</c:v>
                </c:pt>
                <c:pt idx="19">
                  <c:v>1.379</c:v>
                </c:pt>
                <c:pt idx="20">
                  <c:v>1.41</c:v>
                </c:pt>
                <c:pt idx="21">
                  <c:v>1.44</c:v>
                </c:pt>
                <c:pt idx="22">
                  <c:v>1.069</c:v>
                </c:pt>
                <c:pt idx="23">
                  <c:v>1.2210000000000001</c:v>
                </c:pt>
                <c:pt idx="24">
                  <c:v>1.252</c:v>
                </c:pt>
                <c:pt idx="25">
                  <c:v>1.2789999999999999</c:v>
                </c:pt>
                <c:pt idx="26">
                  <c:v>1.2929999999999999</c:v>
                </c:pt>
                <c:pt idx="27">
                  <c:v>1.224</c:v>
                </c:pt>
                <c:pt idx="28">
                  <c:v>0.93300000000000005</c:v>
                </c:pt>
                <c:pt idx="29">
                  <c:v>0.94099999999999995</c:v>
                </c:pt>
                <c:pt idx="30">
                  <c:v>1.0189999999999999</c:v>
                </c:pt>
              </c:numCache>
            </c:numRef>
          </c:xVal>
          <c:yVal>
            <c:numRef>
              <c:f>Data!$E$158:$E$188</c:f>
              <c:numCache>
                <c:formatCode>General</c:formatCode>
                <c:ptCount val="31"/>
                <c:pt idx="0">
                  <c:v>29.62</c:v>
                </c:pt>
                <c:pt idx="1">
                  <c:v>40.28</c:v>
                </c:pt>
                <c:pt idx="2">
                  <c:v>40.28</c:v>
                </c:pt>
                <c:pt idx="3">
                  <c:v>28.45</c:v>
                </c:pt>
                <c:pt idx="4">
                  <c:v>39.53</c:v>
                </c:pt>
                <c:pt idx="5">
                  <c:v>40.28</c:v>
                </c:pt>
                <c:pt idx="6">
                  <c:v>28.45</c:v>
                </c:pt>
                <c:pt idx="7">
                  <c:v>28.45</c:v>
                </c:pt>
                <c:pt idx="8">
                  <c:v>39.53</c:v>
                </c:pt>
                <c:pt idx="9">
                  <c:v>39.53</c:v>
                </c:pt>
                <c:pt idx="10">
                  <c:v>39.53</c:v>
                </c:pt>
                <c:pt idx="11">
                  <c:v>39.53</c:v>
                </c:pt>
                <c:pt idx="12">
                  <c:v>26.56</c:v>
                </c:pt>
                <c:pt idx="13">
                  <c:v>26.56</c:v>
                </c:pt>
                <c:pt idx="14">
                  <c:v>29.62</c:v>
                </c:pt>
                <c:pt idx="15">
                  <c:v>29.62</c:v>
                </c:pt>
                <c:pt idx="16">
                  <c:v>29.62</c:v>
                </c:pt>
                <c:pt idx="17">
                  <c:v>29.62</c:v>
                </c:pt>
                <c:pt idx="18">
                  <c:v>29.62</c:v>
                </c:pt>
                <c:pt idx="19">
                  <c:v>29.62</c:v>
                </c:pt>
                <c:pt idx="20">
                  <c:v>28.45</c:v>
                </c:pt>
                <c:pt idx="21">
                  <c:v>40.28</c:v>
                </c:pt>
                <c:pt idx="22">
                  <c:v>29.62</c:v>
                </c:pt>
                <c:pt idx="23">
                  <c:v>29.62</c:v>
                </c:pt>
                <c:pt idx="24">
                  <c:v>29.62</c:v>
                </c:pt>
                <c:pt idx="25">
                  <c:v>29.62</c:v>
                </c:pt>
                <c:pt idx="26">
                  <c:v>29.62</c:v>
                </c:pt>
                <c:pt idx="27">
                  <c:v>46.57</c:v>
                </c:pt>
                <c:pt idx="28">
                  <c:v>46.57</c:v>
                </c:pt>
                <c:pt idx="29">
                  <c:v>46.57</c:v>
                </c:pt>
                <c:pt idx="30">
                  <c:v>46.57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342-4459-BADB-0D7DA40B14E8}"/>
            </c:ext>
          </c:extLst>
        </c:ser>
        <c:ser>
          <c:idx val="15"/>
          <c:order val="14"/>
          <c:tx>
            <c:v> Cai '85 (3)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Summary!$I$191:$I$193</c:f>
              <c:numCache>
                <c:formatCode>General</c:formatCode>
                <c:ptCount val="3"/>
                <c:pt idx="0">
                  <c:v>1.2829999999999999</c:v>
                </c:pt>
                <c:pt idx="1">
                  <c:v>1.2150000000000001</c:v>
                </c:pt>
                <c:pt idx="2">
                  <c:v>1.232</c:v>
                </c:pt>
              </c:numCache>
            </c:numRef>
          </c:xVal>
          <c:yVal>
            <c:numRef>
              <c:f>Data!$E$191:$E$193</c:f>
              <c:numCache>
                <c:formatCode>General</c:formatCode>
                <c:ptCount val="3"/>
                <c:pt idx="0">
                  <c:v>28.99</c:v>
                </c:pt>
                <c:pt idx="1">
                  <c:v>28.99</c:v>
                </c:pt>
                <c:pt idx="2">
                  <c:v>28.99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342-4459-BADB-0D7DA40B14E8}"/>
            </c:ext>
          </c:extLst>
        </c:ser>
        <c:ser>
          <c:idx val="16"/>
          <c:order val="15"/>
          <c:tx>
            <c:v> Tan (13)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Summary!$I$196:$I$208</c:f>
              <c:numCache>
                <c:formatCode>General</c:formatCode>
                <c:ptCount val="13"/>
                <c:pt idx="0">
                  <c:v>0.94199999999999995</c:v>
                </c:pt>
                <c:pt idx="1">
                  <c:v>0.91600000000000004</c:v>
                </c:pt>
                <c:pt idx="2">
                  <c:v>0.98599999999999999</c:v>
                </c:pt>
                <c:pt idx="3">
                  <c:v>0.88600000000000001</c:v>
                </c:pt>
                <c:pt idx="4">
                  <c:v>1.012</c:v>
                </c:pt>
                <c:pt idx="5">
                  <c:v>1.01</c:v>
                </c:pt>
                <c:pt idx="6">
                  <c:v>0.995</c:v>
                </c:pt>
                <c:pt idx="7">
                  <c:v>1.0629999999999999</c:v>
                </c:pt>
                <c:pt idx="8">
                  <c:v>1.0089999999999999</c:v>
                </c:pt>
                <c:pt idx="9">
                  <c:v>1.0529999999999999</c:v>
                </c:pt>
                <c:pt idx="10">
                  <c:v>1.361</c:v>
                </c:pt>
                <c:pt idx="11">
                  <c:v>1.347</c:v>
                </c:pt>
                <c:pt idx="12">
                  <c:v>1.345</c:v>
                </c:pt>
              </c:numCache>
            </c:numRef>
          </c:xVal>
          <c:yVal>
            <c:numRef>
              <c:f>Data!$E$196:$E$208</c:f>
              <c:numCache>
                <c:formatCode>General</c:formatCode>
                <c:ptCount val="13"/>
                <c:pt idx="0">
                  <c:v>106.02</c:v>
                </c:pt>
                <c:pt idx="1">
                  <c:v>106.02</c:v>
                </c:pt>
                <c:pt idx="2">
                  <c:v>106.02</c:v>
                </c:pt>
                <c:pt idx="3">
                  <c:v>106.02</c:v>
                </c:pt>
                <c:pt idx="4">
                  <c:v>106.02</c:v>
                </c:pt>
                <c:pt idx="5">
                  <c:v>106.02</c:v>
                </c:pt>
                <c:pt idx="6">
                  <c:v>106.02</c:v>
                </c:pt>
                <c:pt idx="7">
                  <c:v>106.02</c:v>
                </c:pt>
                <c:pt idx="8">
                  <c:v>106.02</c:v>
                </c:pt>
                <c:pt idx="9">
                  <c:v>106.02</c:v>
                </c:pt>
                <c:pt idx="10">
                  <c:v>106.02</c:v>
                </c:pt>
                <c:pt idx="11">
                  <c:v>106.02</c:v>
                </c:pt>
                <c:pt idx="12">
                  <c:v>106.02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342-4459-BADB-0D7DA40B14E8}"/>
            </c:ext>
          </c:extLst>
        </c:ser>
        <c:ser>
          <c:idx val="17"/>
          <c:order val="16"/>
          <c:tx>
            <c:v> Tang (26)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33CCCC"/>
                </a:solidFill>
                <a:prstDash val="solid"/>
              </a:ln>
            </c:spPr>
          </c:marker>
          <c:xVal>
            <c:numRef>
              <c:f>Summary!$I$211:$I$236</c:f>
              <c:numCache>
                <c:formatCode>General</c:formatCode>
                <c:ptCount val="26"/>
                <c:pt idx="0">
                  <c:v>1.04</c:v>
                </c:pt>
                <c:pt idx="1">
                  <c:v>0.96899999999999997</c:v>
                </c:pt>
                <c:pt idx="2">
                  <c:v>1.1160000000000001</c:v>
                </c:pt>
                <c:pt idx="3">
                  <c:v>1.274</c:v>
                </c:pt>
                <c:pt idx="4">
                  <c:v>1.143</c:v>
                </c:pt>
                <c:pt idx="5">
                  <c:v>1.2050000000000001</c:v>
                </c:pt>
                <c:pt idx="6">
                  <c:v>1.159</c:v>
                </c:pt>
                <c:pt idx="7">
                  <c:v>1.024</c:v>
                </c:pt>
                <c:pt idx="8">
                  <c:v>1.018</c:v>
                </c:pt>
                <c:pt idx="9">
                  <c:v>1.0860000000000001</c:v>
                </c:pt>
                <c:pt idx="10">
                  <c:v>1.252</c:v>
                </c:pt>
                <c:pt idx="11">
                  <c:v>1.177</c:v>
                </c:pt>
                <c:pt idx="12">
                  <c:v>1.119</c:v>
                </c:pt>
                <c:pt idx="13">
                  <c:v>1.0940000000000001</c:v>
                </c:pt>
                <c:pt idx="14">
                  <c:v>0.90800000000000003</c:v>
                </c:pt>
                <c:pt idx="15">
                  <c:v>0.88</c:v>
                </c:pt>
                <c:pt idx="16">
                  <c:v>1.03</c:v>
                </c:pt>
                <c:pt idx="17">
                  <c:v>1.4119999999999999</c:v>
                </c:pt>
                <c:pt idx="18">
                  <c:v>1.111</c:v>
                </c:pt>
                <c:pt idx="19">
                  <c:v>1.105</c:v>
                </c:pt>
                <c:pt idx="20">
                  <c:v>1.198</c:v>
                </c:pt>
                <c:pt idx="21">
                  <c:v>1.2929999999999999</c:v>
                </c:pt>
                <c:pt idx="22">
                  <c:v>1.04</c:v>
                </c:pt>
                <c:pt idx="23">
                  <c:v>1.3260000000000001</c:v>
                </c:pt>
                <c:pt idx="24">
                  <c:v>1.1160000000000001</c:v>
                </c:pt>
                <c:pt idx="25">
                  <c:v>1.081</c:v>
                </c:pt>
              </c:numCache>
            </c:numRef>
          </c:xVal>
          <c:yVal>
            <c:numRef>
              <c:f>Data!$E$211:$E$236</c:f>
              <c:numCache>
                <c:formatCode>General</c:formatCode>
                <c:ptCount val="26"/>
                <c:pt idx="0">
                  <c:v>45.77</c:v>
                </c:pt>
                <c:pt idx="1">
                  <c:v>35.17</c:v>
                </c:pt>
                <c:pt idx="2">
                  <c:v>26.56</c:v>
                </c:pt>
                <c:pt idx="3">
                  <c:v>34.85</c:v>
                </c:pt>
                <c:pt idx="4">
                  <c:v>34.85</c:v>
                </c:pt>
                <c:pt idx="5">
                  <c:v>34.85</c:v>
                </c:pt>
                <c:pt idx="6">
                  <c:v>23.37</c:v>
                </c:pt>
                <c:pt idx="7">
                  <c:v>41.17</c:v>
                </c:pt>
                <c:pt idx="8">
                  <c:v>48.35</c:v>
                </c:pt>
                <c:pt idx="9">
                  <c:v>27.82</c:v>
                </c:pt>
                <c:pt idx="10">
                  <c:v>36.19</c:v>
                </c:pt>
                <c:pt idx="11">
                  <c:v>36.19</c:v>
                </c:pt>
                <c:pt idx="12">
                  <c:v>36.19</c:v>
                </c:pt>
                <c:pt idx="13">
                  <c:v>43.21</c:v>
                </c:pt>
                <c:pt idx="14">
                  <c:v>32.68</c:v>
                </c:pt>
                <c:pt idx="15">
                  <c:v>21.54</c:v>
                </c:pt>
                <c:pt idx="16">
                  <c:v>24.37</c:v>
                </c:pt>
                <c:pt idx="17">
                  <c:v>9.9</c:v>
                </c:pt>
                <c:pt idx="18">
                  <c:v>28.72</c:v>
                </c:pt>
                <c:pt idx="19">
                  <c:v>24.12</c:v>
                </c:pt>
                <c:pt idx="20">
                  <c:v>20.71</c:v>
                </c:pt>
                <c:pt idx="21">
                  <c:v>20.22</c:v>
                </c:pt>
                <c:pt idx="22">
                  <c:v>39.229999999999997</c:v>
                </c:pt>
                <c:pt idx="23">
                  <c:v>20.54</c:v>
                </c:pt>
                <c:pt idx="24">
                  <c:v>26.56</c:v>
                </c:pt>
                <c:pt idx="25">
                  <c:v>36.14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342-4459-BADB-0D7DA40B14E8}"/>
            </c:ext>
          </c:extLst>
        </c:ser>
        <c:ser>
          <c:idx val="18"/>
          <c:order val="17"/>
          <c:tx>
            <c:v> Yamamoto (26)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Data!$E$239:$E$265</c:f>
              <c:numCache>
                <c:formatCode>General</c:formatCode>
                <c:ptCount val="27"/>
                <c:pt idx="0">
                  <c:v>23.2</c:v>
                </c:pt>
                <c:pt idx="1">
                  <c:v>23.2</c:v>
                </c:pt>
                <c:pt idx="2">
                  <c:v>23.2</c:v>
                </c:pt>
                <c:pt idx="3">
                  <c:v>24.3</c:v>
                </c:pt>
                <c:pt idx="4">
                  <c:v>24.2</c:v>
                </c:pt>
                <c:pt idx="5">
                  <c:v>40.200000000000003</c:v>
                </c:pt>
                <c:pt idx="6">
                  <c:v>40.200000000000003</c:v>
                </c:pt>
                <c:pt idx="7">
                  <c:v>38.200000000000003</c:v>
                </c:pt>
                <c:pt idx="8">
                  <c:v>39.200000000000003</c:v>
                </c:pt>
                <c:pt idx="9">
                  <c:v>51.3</c:v>
                </c:pt>
                <c:pt idx="10">
                  <c:v>51.3</c:v>
                </c:pt>
                <c:pt idx="11">
                  <c:v>46.7</c:v>
                </c:pt>
                <c:pt idx="12">
                  <c:v>52.2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24.3</c:v>
                </c:pt>
                <c:pt idx="18">
                  <c:v>24.2</c:v>
                </c:pt>
                <c:pt idx="19">
                  <c:v>40.200000000000003</c:v>
                </c:pt>
                <c:pt idx="20">
                  <c:v>40.200000000000003</c:v>
                </c:pt>
                <c:pt idx="21">
                  <c:v>38.200000000000003</c:v>
                </c:pt>
                <c:pt idx="22">
                  <c:v>39.200000000000003</c:v>
                </c:pt>
                <c:pt idx="23">
                  <c:v>51.3</c:v>
                </c:pt>
                <c:pt idx="24">
                  <c:v>51.3</c:v>
                </c:pt>
                <c:pt idx="25">
                  <c:v>46.8</c:v>
                </c:pt>
                <c:pt idx="26">
                  <c:v>52.2</c:v>
                </c:pt>
              </c:numCache>
            </c:numRef>
          </c:xVal>
          <c:yVal>
            <c:numRef>
              <c:f>Data!$T$239:$T$265</c:f>
              <c:numCache>
                <c:formatCode>0.00_)</c:formatCode>
                <c:ptCount val="27"/>
                <c:pt idx="0">
                  <c:v>0.93799999999999994</c:v>
                </c:pt>
                <c:pt idx="1">
                  <c:v>1</c:v>
                </c:pt>
                <c:pt idx="2">
                  <c:v>0.93100000000000005</c:v>
                </c:pt>
                <c:pt idx="3">
                  <c:v>0.98499999999999999</c:v>
                </c:pt>
                <c:pt idx="4">
                  <c:v>1.0409999999999999</c:v>
                </c:pt>
                <c:pt idx="5">
                  <c:v>1.095</c:v>
                </c:pt>
                <c:pt idx="6">
                  <c:v>1.016</c:v>
                </c:pt>
                <c:pt idx="7">
                  <c:v>1.0409999999999999</c:v>
                </c:pt>
                <c:pt idx="8">
                  <c:v>1.02</c:v>
                </c:pt>
                <c:pt idx="9">
                  <c:v>0.997</c:v>
                </c:pt>
                <c:pt idx="10">
                  <c:v>1.0680000000000001</c:v>
                </c:pt>
                <c:pt idx="11">
                  <c:v>1</c:v>
                </c:pt>
                <c:pt idx="12">
                  <c:v>1.103</c:v>
                </c:pt>
                <c:pt idx="14">
                  <c:v>0.97799999999999998</c:v>
                </c:pt>
                <c:pt idx="15">
                  <c:v>0.95399999999999996</c:v>
                </c:pt>
                <c:pt idx="16">
                  <c:v>1.004</c:v>
                </c:pt>
                <c:pt idx="17">
                  <c:v>0.98599999999999999</c:v>
                </c:pt>
                <c:pt idx="18">
                  <c:v>0.99099999999999999</c:v>
                </c:pt>
                <c:pt idx="19">
                  <c:v>1.0129999999999999</c:v>
                </c:pt>
                <c:pt idx="20">
                  <c:v>0.94499999999999995</c:v>
                </c:pt>
                <c:pt idx="21">
                  <c:v>0.998</c:v>
                </c:pt>
                <c:pt idx="22">
                  <c:v>1.0449999999999999</c:v>
                </c:pt>
                <c:pt idx="23">
                  <c:v>1.012</c:v>
                </c:pt>
                <c:pt idx="24">
                  <c:v>1</c:v>
                </c:pt>
                <c:pt idx="25">
                  <c:v>0.98299999999999998</c:v>
                </c:pt>
                <c:pt idx="26">
                  <c:v>0.98199999999999998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342-4459-BADB-0D7DA40B14E8}"/>
            </c:ext>
          </c:extLst>
        </c:ser>
        <c:ser>
          <c:idx val="19"/>
          <c:order val="18"/>
          <c:tx>
            <c:v> Gardner (11)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Data!$E$7:$E$17</c:f>
              <c:numCache>
                <c:formatCode>0.0_)</c:formatCode>
                <c:ptCount val="11"/>
                <c:pt idx="0">
                  <c:v>18.2</c:v>
                </c:pt>
                <c:pt idx="1">
                  <c:v>34.700000000000003</c:v>
                </c:pt>
                <c:pt idx="2">
                  <c:v>37.1</c:v>
                </c:pt>
                <c:pt idx="3">
                  <c:v>34.1</c:v>
                </c:pt>
                <c:pt idx="4">
                  <c:v>27</c:v>
                </c:pt>
                <c:pt idx="5">
                  <c:v>33.299999999999997</c:v>
                </c:pt>
                <c:pt idx="6">
                  <c:v>33.299999999999997</c:v>
                </c:pt>
                <c:pt idx="7">
                  <c:v>33.4</c:v>
                </c:pt>
                <c:pt idx="8">
                  <c:v>33.4</c:v>
                </c:pt>
                <c:pt idx="9">
                  <c:v>27.9</c:v>
                </c:pt>
                <c:pt idx="10">
                  <c:v>27.9</c:v>
                </c:pt>
              </c:numCache>
            </c:numRef>
          </c:xVal>
          <c:yVal>
            <c:numRef>
              <c:f>Data!$T$7:$T$17</c:f>
              <c:numCache>
                <c:formatCode>0.00_)</c:formatCode>
                <c:ptCount val="11"/>
                <c:pt idx="0">
                  <c:v>1.232</c:v>
                </c:pt>
                <c:pt idx="1">
                  <c:v>0.86599999999999999</c:v>
                </c:pt>
                <c:pt idx="2">
                  <c:v>0.85199999999999998</c:v>
                </c:pt>
                <c:pt idx="3">
                  <c:v>0.90200000000000002</c:v>
                </c:pt>
                <c:pt idx="4">
                  <c:v>1.0900000000000001</c:v>
                </c:pt>
                <c:pt idx="5">
                  <c:v>0.92300000000000004</c:v>
                </c:pt>
                <c:pt idx="6">
                  <c:v>0.94299999999999995</c:v>
                </c:pt>
                <c:pt idx="7">
                  <c:v>1.31</c:v>
                </c:pt>
                <c:pt idx="8">
                  <c:v>1.3120000000000001</c:v>
                </c:pt>
                <c:pt idx="9">
                  <c:v>1.42</c:v>
                </c:pt>
                <c:pt idx="10">
                  <c:v>1.42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0342-4459-BADB-0D7DA40B14E8}"/>
            </c:ext>
          </c:extLst>
        </c:ser>
        <c:ser>
          <c:idx val="20"/>
          <c:order val="19"/>
          <c:tx>
            <c:v> Han '04 (12)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Data!$E$268:$E$279</c:f>
              <c:numCache>
                <c:formatCode>General</c:formatCode>
                <c:ptCount val="12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  <c:pt idx="5">
                  <c:v>46.8</c:v>
                </c:pt>
                <c:pt idx="6">
                  <c:v>46.8</c:v>
                </c:pt>
                <c:pt idx="7">
                  <c:v>46.8</c:v>
                </c:pt>
                <c:pt idx="8">
                  <c:v>46.8</c:v>
                </c:pt>
                <c:pt idx="9">
                  <c:v>46.8</c:v>
                </c:pt>
                <c:pt idx="10">
                  <c:v>46.8</c:v>
                </c:pt>
                <c:pt idx="11">
                  <c:v>46.8</c:v>
                </c:pt>
              </c:numCache>
            </c:numRef>
          </c:xVal>
          <c:yVal>
            <c:numRef>
              <c:f>Summary!$I$270:$I$281</c:f>
              <c:numCache>
                <c:formatCode>General</c:formatCode>
                <c:ptCount val="12"/>
                <c:pt idx="0">
                  <c:v>0.97399999999999998</c:v>
                </c:pt>
                <c:pt idx="1">
                  <c:v>1.1279999999999999</c:v>
                </c:pt>
                <c:pt idx="2">
                  <c:v>1.054</c:v>
                </c:pt>
                <c:pt idx="3">
                  <c:v>1.1279999999999999</c:v>
                </c:pt>
                <c:pt idx="4">
                  <c:v>1.073</c:v>
                </c:pt>
                <c:pt idx="5">
                  <c:v>1.1200000000000001</c:v>
                </c:pt>
                <c:pt idx="6">
                  <c:v>1.0529999999999999</c:v>
                </c:pt>
                <c:pt idx="7">
                  <c:v>1.0569999999999999</c:v>
                </c:pt>
                <c:pt idx="8">
                  <c:v>0.98</c:v>
                </c:pt>
                <c:pt idx="9">
                  <c:v>0.98</c:v>
                </c:pt>
                <c:pt idx="10">
                  <c:v>1.081</c:v>
                </c:pt>
                <c:pt idx="11">
                  <c:v>1.024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0342-4459-BADB-0D7DA40B14E8}"/>
            </c:ext>
          </c:extLst>
        </c:ser>
        <c:ser>
          <c:idx val="13"/>
          <c:order val="20"/>
          <c:tx>
            <c:v> Zhong '78 (9)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Data!$E$282:$E$290</c:f>
              <c:numCache>
                <c:formatCode>General</c:formatCode>
                <c:ptCount val="9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30.7</c:v>
                </c:pt>
              </c:numCache>
            </c:numRef>
          </c:xVal>
          <c:yVal>
            <c:numRef>
              <c:f>Data!$T$282:$T$290</c:f>
              <c:numCache>
                <c:formatCode>General</c:formatCode>
                <c:ptCount val="9"/>
                <c:pt idx="0">
                  <c:v>1.1040000000000001</c:v>
                </c:pt>
                <c:pt idx="1">
                  <c:v>1.0960000000000001</c:v>
                </c:pt>
                <c:pt idx="2">
                  <c:v>1.145</c:v>
                </c:pt>
                <c:pt idx="3">
                  <c:v>1.121</c:v>
                </c:pt>
                <c:pt idx="4">
                  <c:v>1.095</c:v>
                </c:pt>
                <c:pt idx="5">
                  <c:v>1.125</c:v>
                </c:pt>
                <c:pt idx="6">
                  <c:v>1.167</c:v>
                </c:pt>
                <c:pt idx="7">
                  <c:v>1.8240000000000001</c:v>
                </c:pt>
                <c:pt idx="8">
                  <c:v>0.90600000000000003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0342-4459-BADB-0D7DA40B1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7234688"/>
        <c:axId val="1"/>
      </c:scatterChart>
      <c:valAx>
        <c:axId val="1067234688"/>
        <c:scaling>
          <c:orientation val="minMax"/>
          <c:max val="11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fcyl  MPa</a:t>
                </a:r>
              </a:p>
            </c:rich>
          </c:tx>
          <c:layout>
            <c:manualLayout>
              <c:xMode val="edge"/>
              <c:yMode val="edge"/>
              <c:x val="0.37642192347466391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0"/>
      </c:valAx>
      <c:valAx>
        <c:axId val="1"/>
        <c:scaling>
          <c:orientation val="minMax"/>
          <c:max val="1.5"/>
          <c:min val="0.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67234688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604963805584281"/>
          <c:y val="0.11694915254237288"/>
          <c:w val="0.94208893485005163"/>
          <c:h val="0.418644067796610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75" workbookViewId="0" xr3:uid="{842E5F09-E766-5B8D-85AF-A39847EA96FD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8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70" workbookViewId="0" xr3:uid="{F9CF3CF3-643B-5BE6-8B46-32C596A47465}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69" workbookViewId="0" xr3:uid="{78B4E459-6924-5F8B-B7BA-2DD04133E49E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65891BF-26B9-4E90-A5CE-507752BD521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0.0965</cdr:x>
      <cdr:y>0.1035</cdr:y>
    </cdr:from>
    <cdr:to>
      <cdr:x>0.95225</cdr:x>
      <cdr:y>0.8865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4233C92C-8D8B-4CDB-A2D4-03DA2F7F13F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28961" y="581644"/>
          <a:ext cx="7962628" cy="440026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0.4105</cdr:x>
      <cdr:y>0.358</cdr:y>
    </cdr:from>
    <cdr:to>
      <cdr:x>0.61575</cdr:x>
      <cdr:y>0.392</cdr:y>
    </cdr:to>
    <cdr:sp macro="" textlink="">
      <cdr:nvSpPr>
        <cdr:cNvPr id="1026" name="Text Box 2">
          <a:extLst xmlns:a="http://schemas.openxmlformats.org/drawingml/2006/main">
            <a:ext uri="{FF2B5EF4-FFF2-40B4-BE49-F238E27FC236}">
              <a16:creationId xmlns:a16="http://schemas.microsoft.com/office/drawing/2014/main" id="{60913E1E-5870-44E5-94A3-1F4E0A96790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1047" y="2007656"/>
          <a:ext cx="1703975" cy="219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  <cdr:relSizeAnchor xmlns:cdr="http://schemas.openxmlformats.org/drawingml/2006/chartDrawing">
    <cdr:from>
      <cdr:x>0.4105</cdr:x>
      <cdr:y>0.358</cdr:y>
    </cdr:from>
    <cdr:to>
      <cdr:x>0.61575</cdr:x>
      <cdr:y>0.392</cdr:y>
    </cdr:to>
    <cdr:sp macro="" textlink="">
      <cdr:nvSpPr>
        <cdr:cNvPr id="1028" name="Text Box 2">
          <a:extLst xmlns:a="http://schemas.openxmlformats.org/drawingml/2006/main">
            <a:ext uri="{FF2B5EF4-FFF2-40B4-BE49-F238E27FC236}">
              <a16:creationId xmlns:a16="http://schemas.microsoft.com/office/drawing/2014/main" id="{8E2259BF-3FBD-4AA3-8346-2422EFD9896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2921" y="2011871"/>
          <a:ext cx="1761461" cy="191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02A0B0E5-F084-417B-B65C-D7517A63A2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0.08625</cdr:x>
      <cdr:y>0.10675</cdr:y>
    </cdr:from>
    <cdr:to>
      <cdr:x>0.94675</cdr:x>
      <cdr:y>0.88425</cdr:y>
    </cdr:to>
    <cdr:sp macro="" textlink="">
      <cdr:nvSpPr>
        <cdr:cNvPr id="2049" name="Line 1">
          <a:extLst xmlns:a="http://schemas.openxmlformats.org/drawingml/2006/main">
            <a:ext uri="{FF2B5EF4-FFF2-40B4-BE49-F238E27FC236}">
              <a16:creationId xmlns:a16="http://schemas.microsoft.com/office/drawing/2014/main" id="{8780B81D-EE48-4F45-BA14-0752E8FDE14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39157" y="599908"/>
          <a:ext cx="8006379" cy="436935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0.50175</cdr:x>
      <cdr:y>0.226</cdr:y>
    </cdr:from>
    <cdr:to>
      <cdr:x>0.70925</cdr:x>
      <cdr:y>0.2615</cdr:y>
    </cdr:to>
    <cdr:sp macro="" textlink="">
      <cdr:nvSpPr>
        <cdr:cNvPr id="2050" name="Text Box 2">
          <a:extLst xmlns:a="http://schemas.openxmlformats.org/drawingml/2006/main">
            <a:ext uri="{FF2B5EF4-FFF2-40B4-BE49-F238E27FC236}">
              <a16:creationId xmlns:a16="http://schemas.microsoft.com/office/drawing/2014/main" id="{40EAF1BC-E9A0-4776-8FE5-76FCBE270FB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98429" y="1270064"/>
          <a:ext cx="1876676" cy="219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  <cdr:relSizeAnchor xmlns:cdr="http://schemas.openxmlformats.org/drawingml/2006/chartDrawing">
    <cdr:from>
      <cdr:x>0.50175</cdr:x>
      <cdr:y>0.226</cdr:y>
    </cdr:from>
    <cdr:to>
      <cdr:x>0.70925</cdr:x>
      <cdr:y>0.2615</cdr:y>
    </cdr:to>
    <cdr:sp macro="" textlink="">
      <cdr:nvSpPr>
        <cdr:cNvPr id="2052" name="Text Box 2">
          <a:extLst xmlns:a="http://schemas.openxmlformats.org/drawingml/2006/main">
            <a:ext uri="{FF2B5EF4-FFF2-40B4-BE49-F238E27FC236}">
              <a16:creationId xmlns:a16="http://schemas.microsoft.com/office/drawing/2014/main" id="{19ED156C-B75A-4129-A8CF-24CFDCAE9D5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06031" y="1270064"/>
          <a:ext cx="1780770" cy="1995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B5B8AFA0-B5AC-4F92-B5C2-6067A94AE3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0.08725</cdr:x>
      <cdr:y>0.3</cdr:y>
    </cdr:from>
    <cdr:to>
      <cdr:x>0.945</cdr:x>
      <cdr:y>0.87975</cdr:y>
    </cdr:to>
    <cdr:sp macro="" textlink="">
      <cdr:nvSpPr>
        <cdr:cNvPr id="13314" name="Line 2">
          <a:extLst xmlns:a="http://schemas.openxmlformats.org/drawingml/2006/main">
            <a:ext uri="{FF2B5EF4-FFF2-40B4-BE49-F238E27FC236}">
              <a16:creationId xmlns:a16="http://schemas.microsoft.com/office/drawing/2014/main" id="{159750A5-19B9-466B-97CE-E2728311A8C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8367" y="1685925"/>
          <a:ext cx="7978748" cy="32580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0.5675</cdr:x>
      <cdr:y>0.30075</cdr:y>
    </cdr:from>
    <cdr:to>
      <cdr:x>0.7695</cdr:x>
      <cdr:y>0.335</cdr:y>
    </cdr:to>
    <cdr:sp macro="" textlink="">
      <cdr:nvSpPr>
        <cdr:cNvPr id="13315" name="Text Box 3">
          <a:extLst xmlns:a="http://schemas.openxmlformats.org/drawingml/2006/main">
            <a:ext uri="{FF2B5EF4-FFF2-40B4-BE49-F238E27FC236}">
              <a16:creationId xmlns:a16="http://schemas.microsoft.com/office/drawing/2014/main" id="{6F1B25F2-C8E4-4DDD-9D0F-6CF663E40C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08637" y="1685925"/>
          <a:ext cx="1819108" cy="219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  <cdr:relSizeAnchor xmlns:cdr="http://schemas.openxmlformats.org/drawingml/2006/chartDrawing">
    <cdr:from>
      <cdr:x>0.5675</cdr:x>
      <cdr:y>0.30075</cdr:y>
    </cdr:from>
    <cdr:to>
      <cdr:x>0.7695</cdr:x>
      <cdr:y>0.33475</cdr:y>
    </cdr:to>
    <cdr:sp macro="" textlink="">
      <cdr:nvSpPr>
        <cdr:cNvPr id="13317" name="Text Box 3">
          <a:extLst xmlns:a="http://schemas.openxmlformats.org/drawingml/2006/main">
            <a:ext uri="{FF2B5EF4-FFF2-40B4-BE49-F238E27FC236}">
              <a16:creationId xmlns:a16="http://schemas.microsoft.com/office/drawing/2014/main" id="{F2B7B6AA-267C-4E55-B024-C575A87964F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70299" y="1690140"/>
          <a:ext cx="1733569" cy="191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Points above the line are 'safe'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4E8F2EBC-0F3A-41FB-B7C0-BCFD9FEB42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0.0725</cdr:x>
      <cdr:y>0.59</cdr:y>
    </cdr:from>
    <cdr:to>
      <cdr:x>0.95225</cdr:x>
      <cdr:y>0.591</cdr:y>
    </cdr:to>
    <cdr:sp macro="" textlink="">
      <cdr:nvSpPr>
        <cdr:cNvPr id="4098" name="Line 2">
          <a:extLst xmlns:a="http://schemas.openxmlformats.org/drawingml/2006/main">
            <a:ext uri="{FF2B5EF4-FFF2-40B4-BE49-F238E27FC236}">
              <a16:creationId xmlns:a16="http://schemas.microsoft.com/office/drawing/2014/main" id="{FBF8E050-830B-4EA8-AA66-A1012CD679D5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24023" y="3315653"/>
          <a:ext cx="8167566" cy="561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M6" transitionEvaluation="1"/>
  <dimension ref="A1:AC301"/>
  <sheetViews>
    <sheetView showGridLines="0" tabSelected="1" zoomScaleNormal="100" workbookViewId="0" xr3:uid="{AEA406A1-0E4B-5B11-9CD5-51D6E497D94C}">
      <pane xSplit="1" ySplit="5" topLeftCell="M6" activePane="bottomRight" state="frozen"/>
      <selection pane="bottomRight" activeCell="W5" sqref="W5"/>
      <selection pane="bottomLeft" activeCell="A5" sqref="A5"/>
      <selection pane="topRight" activeCell="B1" sqref="B1"/>
    </sheetView>
  </sheetViews>
  <sheetFormatPr defaultColWidth="12.140625" defaultRowHeight="12.75"/>
  <cols>
    <col min="1" max="1" width="12.140625" style="12"/>
    <col min="2" max="12" width="7.7109375" style="12" customWidth="1"/>
    <col min="13" max="16" width="9.85546875" style="12" customWidth="1"/>
    <col min="17" max="24" width="7.5703125" style="12" customWidth="1"/>
    <col min="25" max="25" width="9.85546875" style="12" customWidth="1"/>
    <col min="26" max="27" width="5.28515625" style="12" customWidth="1"/>
    <col min="28" max="29" width="9.85546875" style="12" customWidth="1"/>
    <col min="30" max="16384" width="12.140625" style="12"/>
  </cols>
  <sheetData>
    <row r="1" spans="1:29" s="8" customFormat="1">
      <c r="A1" s="84" t="s">
        <v>0</v>
      </c>
      <c r="B1" s="85"/>
      <c r="C1" s="85"/>
      <c r="D1" s="85"/>
      <c r="E1" s="85"/>
      <c r="F1" s="86"/>
      <c r="G1" s="87" t="s">
        <v>1</v>
      </c>
      <c r="H1" s="88"/>
      <c r="I1" s="89"/>
      <c r="J1" s="7"/>
    </row>
    <row r="2" spans="1:29" s="8" customFormat="1">
      <c r="A2" s="84" t="s">
        <v>2</v>
      </c>
      <c r="B2" s="85"/>
      <c r="C2" s="85"/>
      <c r="D2" s="85"/>
      <c r="E2" s="85"/>
      <c r="F2" s="86"/>
      <c r="G2" s="90" t="s">
        <v>3</v>
      </c>
      <c r="H2" s="92"/>
      <c r="I2" s="92"/>
      <c r="J2" s="91"/>
    </row>
    <row r="3" spans="1:29">
      <c r="A3" s="9"/>
      <c r="B3" s="10"/>
      <c r="C3" s="10"/>
      <c r="D3" s="9"/>
      <c r="E3" s="11"/>
      <c r="F3" s="9"/>
      <c r="H3" s="19" t="s">
        <v>4</v>
      </c>
      <c r="I3" s="13"/>
      <c r="J3" s="9"/>
      <c r="M3" s="19" t="s">
        <v>5</v>
      </c>
      <c r="V3" s="71" t="s">
        <v>6</v>
      </c>
    </row>
    <row r="4" spans="1:29" s="19" customFormat="1">
      <c r="A4" s="14" t="s">
        <v>7</v>
      </c>
      <c r="B4" s="15" t="s">
        <v>8</v>
      </c>
      <c r="C4" s="15" t="s">
        <v>9</v>
      </c>
      <c r="D4" s="14" t="s">
        <v>10</v>
      </c>
      <c r="E4" s="16" t="s">
        <v>11</v>
      </c>
      <c r="F4" s="14" t="s">
        <v>12</v>
      </c>
      <c r="G4" s="14" t="s">
        <v>13</v>
      </c>
      <c r="H4" s="14" t="s">
        <v>14</v>
      </c>
      <c r="I4" s="17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7" t="s">
        <v>23</v>
      </c>
      <c r="R4" s="18" t="s">
        <v>24</v>
      </c>
      <c r="S4" s="17" t="s">
        <v>23</v>
      </c>
      <c r="T4" s="17" t="s">
        <v>25</v>
      </c>
      <c r="U4" s="17" t="s">
        <v>25</v>
      </c>
      <c r="V4" s="18" t="s">
        <v>26</v>
      </c>
      <c r="W4" s="14" t="s">
        <v>27</v>
      </c>
      <c r="X4" s="14" t="s">
        <v>28</v>
      </c>
      <c r="Y4" s="14" t="s">
        <v>29</v>
      </c>
      <c r="Z4" s="14" t="s">
        <v>30</v>
      </c>
      <c r="AA4" s="14" t="s">
        <v>31</v>
      </c>
      <c r="AB4" s="14" t="s">
        <v>32</v>
      </c>
      <c r="AC4" s="14" t="s">
        <v>33</v>
      </c>
    </row>
    <row r="5" spans="1:29" s="19" customFormat="1">
      <c r="B5" s="15" t="s">
        <v>34</v>
      </c>
      <c r="C5" s="15" t="s">
        <v>34</v>
      </c>
      <c r="D5" s="14" t="s">
        <v>35</v>
      </c>
      <c r="E5" s="16" t="s">
        <v>35</v>
      </c>
      <c r="F5" s="14" t="s">
        <v>34</v>
      </c>
      <c r="G5" s="14"/>
      <c r="H5" s="14" t="s">
        <v>36</v>
      </c>
      <c r="I5" s="17" t="s">
        <v>37</v>
      </c>
      <c r="J5" s="14" t="s">
        <v>38</v>
      </c>
      <c r="K5" s="14" t="s">
        <v>39</v>
      </c>
      <c r="L5" s="14"/>
      <c r="M5" s="20" t="s">
        <v>40</v>
      </c>
      <c r="N5" s="14" t="s">
        <v>39</v>
      </c>
      <c r="O5" s="14" t="s">
        <v>39</v>
      </c>
      <c r="P5" s="14" t="s">
        <v>39</v>
      </c>
      <c r="Q5" s="17" t="s">
        <v>41</v>
      </c>
      <c r="R5" s="17" t="s">
        <v>42</v>
      </c>
      <c r="S5" s="17" t="s">
        <v>43</v>
      </c>
      <c r="T5" s="17" t="s">
        <v>44</v>
      </c>
      <c r="U5" s="17" t="s">
        <v>45</v>
      </c>
      <c r="V5" s="17" t="s">
        <v>46</v>
      </c>
      <c r="W5" s="14" t="s">
        <v>47</v>
      </c>
      <c r="X5" s="14" t="s">
        <v>47</v>
      </c>
      <c r="AC5" s="21" t="s">
        <v>48</v>
      </c>
    </row>
    <row r="6" spans="1:29" s="19" customFormat="1">
      <c r="A6" s="19" t="s">
        <v>49</v>
      </c>
      <c r="B6" s="44">
        <v>1968</v>
      </c>
      <c r="C6" s="57" t="s">
        <v>50</v>
      </c>
      <c r="D6" s="14"/>
      <c r="E6" s="16"/>
      <c r="F6" s="14"/>
      <c r="G6" s="14"/>
      <c r="H6" s="14"/>
      <c r="I6" s="17"/>
      <c r="J6" s="14"/>
      <c r="K6" s="14"/>
      <c r="L6" s="14"/>
      <c r="M6" s="20"/>
      <c r="N6" s="14"/>
      <c r="O6" s="14"/>
      <c r="P6" s="14"/>
      <c r="Q6" s="17"/>
      <c r="R6" s="17"/>
      <c r="S6" s="17"/>
      <c r="T6" s="17"/>
      <c r="U6" s="17"/>
      <c r="V6" s="17"/>
      <c r="W6" s="14"/>
      <c r="X6" s="14"/>
      <c r="AC6" s="21"/>
    </row>
    <row r="7" spans="1:29" s="45" customFormat="1">
      <c r="A7" s="45" t="s">
        <v>51</v>
      </c>
      <c r="B7" s="49">
        <v>168.8</v>
      </c>
      <c r="C7" s="46">
        <v>2.64</v>
      </c>
      <c r="D7" s="47">
        <v>302.39999999999998</v>
      </c>
      <c r="E7" s="48">
        <v>18.2</v>
      </c>
      <c r="F7" s="47">
        <v>305</v>
      </c>
      <c r="G7" s="64">
        <f>B7/C7</f>
        <v>63.939393939393938</v>
      </c>
      <c r="H7" s="65">
        <f>G7/(21150/D7)</f>
        <v>0.91419729206963252</v>
      </c>
      <c r="I7" s="25">
        <f>ROUND(Y7,3)</f>
        <v>7.0000000000000007E-2</v>
      </c>
      <c r="J7" s="47">
        <v>1326</v>
      </c>
      <c r="K7" s="22">
        <f t="shared" ref="K7:K17" si="0">ROUND((0.85*E7*W7+D7*X7)/1000,0)</f>
        <v>742</v>
      </c>
      <c r="L7" s="26">
        <f>F7/B7</f>
        <v>1.8068720379146919</v>
      </c>
      <c r="M7" s="22">
        <f t="shared" ref="M7:M17" si="1">ROUND((E7*W7+D7*X7)/1000,0)</f>
        <v>799</v>
      </c>
      <c r="N7" s="22">
        <f t="shared" ref="N7:N17" si="2">ROUND((0.85*E7*W7+6*C7*D7*W7/(B7-2*C7))/1000,0)</f>
        <v>940</v>
      </c>
      <c r="O7" s="22">
        <f t="shared" ref="O7:O17" si="3">ROUND(((AA7*D7*X7)+(E7*W7*(1+Z7*(C7/B7)*(D7/E7))))/1000,0)</f>
        <v>1076</v>
      </c>
      <c r="P7" s="22">
        <f t="shared" ref="P7:P17" si="4">ROUND(AC7*O7,0)</f>
        <v>1076</v>
      </c>
      <c r="Q7" s="23">
        <f>ROUND((J7/K7),2)</f>
        <v>1.79</v>
      </c>
      <c r="R7" s="23">
        <f>ROUND((J7/M7),2)</f>
        <v>1.66</v>
      </c>
      <c r="S7" s="23">
        <f>ROUND((J7/N7),2)</f>
        <v>1.41</v>
      </c>
      <c r="T7" s="23">
        <f>ROUND((J7/O7),3)</f>
        <v>1.232</v>
      </c>
      <c r="U7" s="23">
        <f>ROUND((J7/P7),3)</f>
        <v>1.232</v>
      </c>
      <c r="V7" s="26">
        <f>D7*X7/(1000*M7)</f>
        <v>0.52157311871081102</v>
      </c>
      <c r="W7" s="22">
        <f>0.785398*((B7-2*C7)*(B7-2*C7))</f>
        <v>21000.592502579202</v>
      </c>
      <c r="X7" s="22">
        <f>0.785398*(B7*B7-(B7-2*C7)*(B7-2*C7))</f>
        <v>1378.0982865408005</v>
      </c>
      <c r="Y7" s="22">
        <f>SQRT((64*M7*F7*F7)/(PI()^3*((B7^4-(B7-2*C7)^4)*200+5.7*(E7+8)^0.33333*((B7-2*C7)^4-H7^4))))</f>
        <v>6.9803436515916625E-2</v>
      </c>
      <c r="Z7" s="22">
        <f>IF((4.9-18.5*Y7+17*Y7*Y7)&lt;0,0,(4.9-18.5*Y7+17*Y7*Y7))</f>
        <v>3.6914692601958801</v>
      </c>
      <c r="AA7" s="22">
        <f>IF((0.25*(3+2*Y7))&gt;1,1,(0.25*(3+2*Y7)))</f>
        <v>0.78490171825795829</v>
      </c>
      <c r="AB7" s="22">
        <f>IF(Y7&lt;0.2,1,(1+0.158*SQRT(Y7*Y7-0.04)+Y7*Y7))</f>
        <v>1</v>
      </c>
      <c r="AC7" s="22">
        <f>IF(Y7&lt;0.2,1,(AB7-SQRT(AB7*AB7-4*Y7*Y7))/(2*Y7*Y7))</f>
        <v>1</v>
      </c>
    </row>
    <row r="8" spans="1:29" s="45" customFormat="1">
      <c r="A8" s="45" t="s">
        <v>52</v>
      </c>
      <c r="B8" s="49">
        <v>168.8</v>
      </c>
      <c r="C8" s="46">
        <v>2.64</v>
      </c>
      <c r="D8" s="47">
        <v>302.39999999999998</v>
      </c>
      <c r="E8" s="48">
        <v>34.700000000000003</v>
      </c>
      <c r="F8" s="47">
        <v>305</v>
      </c>
      <c r="G8" s="64">
        <f t="shared" ref="G8:G21" si="5">B8/C8</f>
        <v>63.939393939393938</v>
      </c>
      <c r="H8" s="65">
        <f t="shared" ref="H8:H21" si="6">G8/(21150/D8)</f>
        <v>0.91419729206963252</v>
      </c>
      <c r="I8" s="25">
        <f t="shared" ref="I8:I17" si="7">ROUND(Y8,3)</f>
        <v>8.1000000000000003E-2</v>
      </c>
      <c r="J8" s="47">
        <v>1219</v>
      </c>
      <c r="K8" s="22">
        <f t="shared" si="0"/>
        <v>1036</v>
      </c>
      <c r="L8" s="26">
        <f t="shared" ref="L8:L17" si="8">F8/B8</f>
        <v>1.8068720379146919</v>
      </c>
      <c r="M8" s="22">
        <f t="shared" si="1"/>
        <v>1145</v>
      </c>
      <c r="N8" s="22">
        <f t="shared" si="2"/>
        <v>1235</v>
      </c>
      <c r="O8" s="22">
        <f t="shared" si="3"/>
        <v>1407</v>
      </c>
      <c r="P8" s="22">
        <f t="shared" si="4"/>
        <v>1407</v>
      </c>
      <c r="Q8" s="23">
        <f t="shared" ref="Q8:Q17" si="9">ROUND((J8/K8),2)</f>
        <v>1.18</v>
      </c>
      <c r="R8" s="23">
        <f t="shared" ref="R8:R17" si="10">ROUND((J8/M8),2)</f>
        <v>1.06</v>
      </c>
      <c r="S8" s="23">
        <f t="shared" ref="S8:S17" si="11">ROUND((J8/N8),2)</f>
        <v>0.99</v>
      </c>
      <c r="T8" s="23">
        <f t="shared" ref="T8:T17" si="12">ROUND((J8/O8),3)</f>
        <v>0.86599999999999999</v>
      </c>
      <c r="U8" s="23">
        <f t="shared" ref="U8:U17" si="13">ROUND((J8/P8),3)</f>
        <v>0.86599999999999999</v>
      </c>
      <c r="V8" s="26">
        <f t="shared" ref="V8:V69" si="14">D8*X8/(1000*M8)</f>
        <v>0.36396237716151797</v>
      </c>
      <c r="W8" s="22">
        <f>0.785398*((B8-2*C8)*(B8-2*C8))</f>
        <v>21000.592502579202</v>
      </c>
      <c r="X8" s="22">
        <f t="shared" ref="X8:X17" si="15">0.785398*(B8*B8-(B8-2*C8)*(B8-2*C8))</f>
        <v>1378.0982865408005</v>
      </c>
      <c r="Y8" s="22">
        <f t="shared" ref="Y8:Y17" si="16">SQRT((64*M8*F8*F8)/(PI()^3*((B8^4-(B8-2*C8)^4)*200+5.7*(E8+8)^0.33333*((B8-2*C8)^4-H8^4))))</f>
        <v>8.0858682355929287E-2</v>
      </c>
      <c r="Z8" s="22">
        <f t="shared" ref="Z8:Z17" si="17">IF((4.9-18.5*Y8+17*Y8*Y8)&lt;0,0,(4.9-18.5*Y8+17*Y8*Y8))</f>
        <v>3.5152625271250386</v>
      </c>
      <c r="AA8" s="22">
        <f t="shared" ref="AA8:AA17" si="18">IF((0.25*(3+2*Y8))&gt;1,1,(0.25*(3+2*Y8)))</f>
        <v>0.7904293411779646</v>
      </c>
      <c r="AB8" s="22">
        <f t="shared" ref="AB8:AB17" si="19">IF(Y8&lt;0.2,1,(1+0.158*SQRT(Y8*Y8-0.04)+Y8*Y8))</f>
        <v>1</v>
      </c>
      <c r="AC8" s="22">
        <f t="shared" ref="AC8:AC17" si="20">IF(Y8&lt;0.2,1,(AB8-SQRT(AB8*AB8-4*Y8*Y8))/(2*Y8*Y8))</f>
        <v>1</v>
      </c>
    </row>
    <row r="9" spans="1:29" s="45" customFormat="1">
      <c r="A9" s="45" t="s">
        <v>53</v>
      </c>
      <c r="B9" s="46">
        <v>169.3</v>
      </c>
      <c r="C9" s="46">
        <v>2.62</v>
      </c>
      <c r="D9" s="47">
        <v>338.1</v>
      </c>
      <c r="E9" s="48">
        <v>37.1</v>
      </c>
      <c r="F9" s="47">
        <v>305</v>
      </c>
      <c r="G9" s="64">
        <f t="shared" si="5"/>
        <v>64.618320610687022</v>
      </c>
      <c r="H9" s="65">
        <f t="shared" si="6"/>
        <v>1.0329765578474366</v>
      </c>
      <c r="I9" s="25">
        <f t="shared" si="7"/>
        <v>8.4000000000000005E-2</v>
      </c>
      <c r="J9" s="47">
        <v>1308</v>
      </c>
      <c r="K9" s="22">
        <f t="shared" si="0"/>
        <v>1130</v>
      </c>
      <c r="L9" s="26">
        <f t="shared" si="8"/>
        <v>1.8015357353809804</v>
      </c>
      <c r="M9" s="22">
        <f t="shared" si="1"/>
        <v>1248</v>
      </c>
      <c r="N9" s="22">
        <f t="shared" si="2"/>
        <v>1351</v>
      </c>
      <c r="O9" s="22">
        <f t="shared" si="3"/>
        <v>1535</v>
      </c>
      <c r="P9" s="22">
        <f t="shared" si="4"/>
        <v>1535</v>
      </c>
      <c r="Q9" s="23">
        <f t="shared" si="9"/>
        <v>1.1599999999999999</v>
      </c>
      <c r="R9" s="23">
        <f t="shared" si="10"/>
        <v>1.05</v>
      </c>
      <c r="S9" s="23">
        <f t="shared" si="11"/>
        <v>0.97</v>
      </c>
      <c r="T9" s="23">
        <f t="shared" si="12"/>
        <v>0.85199999999999998</v>
      </c>
      <c r="U9" s="23">
        <f t="shared" si="13"/>
        <v>0.85199999999999998</v>
      </c>
      <c r="V9" s="26">
        <f t="shared" si="14"/>
        <v>0.37167654112295645</v>
      </c>
      <c r="W9" s="22">
        <f t="shared" ref="W9:W72" si="21">0.785398*((B9-2*C9)*(B9-2*C9))</f>
        <v>21139.524068072802</v>
      </c>
      <c r="X9" s="22">
        <f t="shared" si="15"/>
        <v>1371.9382529472039</v>
      </c>
      <c r="Y9" s="22">
        <f t="shared" si="16"/>
        <v>8.3810312951104513E-2</v>
      </c>
      <c r="Z9" s="22">
        <f t="shared" si="17"/>
        <v>3.4689200758729224</v>
      </c>
      <c r="AA9" s="22">
        <f t="shared" si="18"/>
        <v>0.79190515647555226</v>
      </c>
      <c r="AB9" s="22">
        <f t="shared" si="19"/>
        <v>1</v>
      </c>
      <c r="AC9" s="22">
        <f t="shared" si="20"/>
        <v>1</v>
      </c>
    </row>
    <row r="10" spans="1:29" s="45" customFormat="1">
      <c r="A10" s="45" t="s">
        <v>54</v>
      </c>
      <c r="B10" s="46">
        <v>169.3</v>
      </c>
      <c r="C10" s="46">
        <v>2.62</v>
      </c>
      <c r="D10" s="47">
        <v>338.1</v>
      </c>
      <c r="E10" s="48">
        <v>34.1</v>
      </c>
      <c r="F10" s="47">
        <v>305</v>
      </c>
      <c r="G10" s="64">
        <f t="shared" si="5"/>
        <v>64.618320610687022</v>
      </c>
      <c r="H10" s="65">
        <f t="shared" si="6"/>
        <v>1.0329765578474366</v>
      </c>
      <c r="I10" s="25">
        <f t="shared" si="7"/>
        <v>8.2000000000000003E-2</v>
      </c>
      <c r="J10" s="47">
        <v>1330</v>
      </c>
      <c r="K10" s="22">
        <f t="shared" si="0"/>
        <v>1077</v>
      </c>
      <c r="L10" s="26">
        <f t="shared" si="8"/>
        <v>1.8015357353809804</v>
      </c>
      <c r="M10" s="22">
        <f t="shared" si="1"/>
        <v>1185</v>
      </c>
      <c r="N10" s="22">
        <f t="shared" si="2"/>
        <v>1298</v>
      </c>
      <c r="O10" s="22">
        <f t="shared" si="3"/>
        <v>1474</v>
      </c>
      <c r="P10" s="22">
        <f t="shared" si="4"/>
        <v>1474</v>
      </c>
      <c r="Q10" s="23">
        <f t="shared" si="9"/>
        <v>1.23</v>
      </c>
      <c r="R10" s="23">
        <f t="shared" si="10"/>
        <v>1.1200000000000001</v>
      </c>
      <c r="S10" s="23">
        <f t="shared" si="11"/>
        <v>1.02</v>
      </c>
      <c r="T10" s="23">
        <f t="shared" si="12"/>
        <v>0.90200000000000002</v>
      </c>
      <c r="U10" s="23">
        <f t="shared" si="13"/>
        <v>0.90200000000000002</v>
      </c>
      <c r="V10" s="26">
        <f t="shared" si="14"/>
        <v>0.39143655976493641</v>
      </c>
      <c r="W10" s="22">
        <f t="shared" si="21"/>
        <v>21139.524068072802</v>
      </c>
      <c r="X10" s="22">
        <f t="shared" si="15"/>
        <v>1371.9382529472039</v>
      </c>
      <c r="Y10" s="22">
        <f t="shared" si="16"/>
        <v>8.2069535497101137E-2</v>
      </c>
      <c r="Z10" s="22">
        <f t="shared" si="17"/>
        <v>3.4962155404676984</v>
      </c>
      <c r="AA10" s="22">
        <f t="shared" si="18"/>
        <v>0.79103476774855053</v>
      </c>
      <c r="AB10" s="22">
        <f t="shared" si="19"/>
        <v>1</v>
      </c>
      <c r="AC10" s="22">
        <f t="shared" si="20"/>
        <v>1</v>
      </c>
    </row>
    <row r="11" spans="1:29" s="45" customFormat="1">
      <c r="A11" s="45" t="s">
        <v>55</v>
      </c>
      <c r="B11" s="46">
        <v>168.3</v>
      </c>
      <c r="C11" s="46">
        <v>3.6</v>
      </c>
      <c r="D11" s="47">
        <v>288.39999999999998</v>
      </c>
      <c r="E11" s="48">
        <v>27</v>
      </c>
      <c r="F11" s="47">
        <v>305</v>
      </c>
      <c r="G11" s="64">
        <f t="shared" si="5"/>
        <v>46.75</v>
      </c>
      <c r="H11" s="65">
        <f t="shared" si="6"/>
        <v>0.63747990543735222</v>
      </c>
      <c r="I11" s="25">
        <f t="shared" si="7"/>
        <v>7.3999999999999996E-2</v>
      </c>
      <c r="J11" s="47">
        <v>1557</v>
      </c>
      <c r="K11" s="22">
        <f t="shared" si="0"/>
        <v>1005</v>
      </c>
      <c r="L11" s="26">
        <f t="shared" si="8"/>
        <v>1.8122400475341651</v>
      </c>
      <c r="M11" s="22">
        <f t="shared" si="1"/>
        <v>1088</v>
      </c>
      <c r="N11" s="22">
        <f t="shared" si="2"/>
        <v>1256</v>
      </c>
      <c r="O11" s="22">
        <f t="shared" si="3"/>
        <v>1429</v>
      </c>
      <c r="P11" s="22">
        <f t="shared" si="4"/>
        <v>1429</v>
      </c>
      <c r="Q11" s="23">
        <f t="shared" si="9"/>
        <v>1.55</v>
      </c>
      <c r="R11" s="23">
        <f t="shared" si="10"/>
        <v>1.43</v>
      </c>
      <c r="S11" s="23">
        <f t="shared" si="11"/>
        <v>1.24</v>
      </c>
      <c r="T11" s="23">
        <f t="shared" si="12"/>
        <v>1.0900000000000001</v>
      </c>
      <c r="U11" s="23">
        <f t="shared" si="13"/>
        <v>1.0900000000000001</v>
      </c>
      <c r="V11" s="26">
        <f t="shared" si="14"/>
        <v>0.49375583726082284</v>
      </c>
      <c r="W11" s="22">
        <f t="shared" si="21"/>
        <v>20383.599227580005</v>
      </c>
      <c r="X11" s="22">
        <f t="shared" si="15"/>
        <v>1862.7127286399975</v>
      </c>
      <c r="Y11" s="22">
        <f t="shared" si="16"/>
        <v>7.3850540562415454E-2</v>
      </c>
      <c r="Z11" s="22">
        <f t="shared" si="17"/>
        <v>3.6264813393984512</v>
      </c>
      <c r="AA11" s="22">
        <f t="shared" si="18"/>
        <v>0.78692527028120773</v>
      </c>
      <c r="AB11" s="22">
        <f t="shared" si="19"/>
        <v>1</v>
      </c>
      <c r="AC11" s="22">
        <f t="shared" si="20"/>
        <v>1</v>
      </c>
    </row>
    <row r="12" spans="1:29" s="45" customFormat="1">
      <c r="A12" s="45" t="s">
        <v>56</v>
      </c>
      <c r="B12" s="46">
        <v>168.3</v>
      </c>
      <c r="C12" s="46">
        <v>3.6</v>
      </c>
      <c r="D12" s="47">
        <v>288.39999999999998</v>
      </c>
      <c r="E12" s="48">
        <v>33.299999999999997</v>
      </c>
      <c r="F12" s="47">
        <v>305</v>
      </c>
      <c r="G12" s="64">
        <f t="shared" si="5"/>
        <v>46.75</v>
      </c>
      <c r="H12" s="65">
        <f t="shared" si="6"/>
        <v>0.63747990543735222</v>
      </c>
      <c r="I12" s="25">
        <f t="shared" si="7"/>
        <v>7.6999999999999999E-2</v>
      </c>
      <c r="J12" s="47">
        <v>1432</v>
      </c>
      <c r="K12" s="22">
        <f t="shared" si="0"/>
        <v>1114</v>
      </c>
      <c r="L12" s="26">
        <f t="shared" si="8"/>
        <v>1.8122400475341651</v>
      </c>
      <c r="M12" s="22">
        <f t="shared" si="1"/>
        <v>1216</v>
      </c>
      <c r="N12" s="22">
        <f t="shared" si="2"/>
        <v>1365</v>
      </c>
      <c r="O12" s="22">
        <f t="shared" si="3"/>
        <v>1551</v>
      </c>
      <c r="P12" s="22">
        <f t="shared" si="4"/>
        <v>1551</v>
      </c>
      <c r="Q12" s="23">
        <f t="shared" si="9"/>
        <v>1.29</v>
      </c>
      <c r="R12" s="23">
        <f t="shared" si="10"/>
        <v>1.18</v>
      </c>
      <c r="S12" s="23">
        <f t="shared" si="11"/>
        <v>1.05</v>
      </c>
      <c r="T12" s="23">
        <f t="shared" si="12"/>
        <v>0.92300000000000004</v>
      </c>
      <c r="U12" s="23">
        <f t="shared" si="13"/>
        <v>0.92300000000000004</v>
      </c>
      <c r="V12" s="26">
        <f t="shared" si="14"/>
        <v>0.44178153860178887</v>
      </c>
      <c r="W12" s="22">
        <f t="shared" si="21"/>
        <v>20383.599227580005</v>
      </c>
      <c r="X12" s="22">
        <f t="shared" si="15"/>
        <v>1862.7127286399975</v>
      </c>
      <c r="Y12" s="22">
        <f t="shared" si="16"/>
        <v>7.735793924090259E-2</v>
      </c>
      <c r="Z12" s="22">
        <f t="shared" si="17"/>
        <v>3.5706103870244883</v>
      </c>
      <c r="AA12" s="22">
        <f t="shared" si="18"/>
        <v>0.78867896962045125</v>
      </c>
      <c r="AB12" s="22">
        <f t="shared" si="19"/>
        <v>1</v>
      </c>
      <c r="AC12" s="22">
        <f t="shared" si="20"/>
        <v>1</v>
      </c>
    </row>
    <row r="13" spans="1:29" s="45" customFormat="1">
      <c r="A13" s="45" t="s">
        <v>57</v>
      </c>
      <c r="B13" s="46">
        <v>168.3</v>
      </c>
      <c r="C13" s="46">
        <v>3.6</v>
      </c>
      <c r="D13" s="47">
        <v>288.39999999999998</v>
      </c>
      <c r="E13" s="48">
        <v>33.299999999999997</v>
      </c>
      <c r="F13" s="47">
        <v>305</v>
      </c>
      <c r="G13" s="64">
        <f t="shared" si="5"/>
        <v>46.75</v>
      </c>
      <c r="H13" s="65">
        <f t="shared" si="6"/>
        <v>0.63747990543735222</v>
      </c>
      <c r="I13" s="25">
        <f t="shared" si="7"/>
        <v>7.6999999999999999E-2</v>
      </c>
      <c r="J13" s="47">
        <v>1463</v>
      </c>
      <c r="K13" s="22">
        <f t="shared" si="0"/>
        <v>1114</v>
      </c>
      <c r="L13" s="26">
        <f t="shared" si="8"/>
        <v>1.8122400475341651</v>
      </c>
      <c r="M13" s="22">
        <f t="shared" si="1"/>
        <v>1216</v>
      </c>
      <c r="N13" s="22">
        <f t="shared" si="2"/>
        <v>1365</v>
      </c>
      <c r="O13" s="22">
        <f t="shared" si="3"/>
        <v>1551</v>
      </c>
      <c r="P13" s="22">
        <f t="shared" si="4"/>
        <v>1551</v>
      </c>
      <c r="Q13" s="23">
        <f t="shared" si="9"/>
        <v>1.31</v>
      </c>
      <c r="R13" s="23">
        <f t="shared" si="10"/>
        <v>1.2</v>
      </c>
      <c r="S13" s="23">
        <f t="shared" si="11"/>
        <v>1.07</v>
      </c>
      <c r="T13" s="23">
        <f t="shared" si="12"/>
        <v>0.94299999999999995</v>
      </c>
      <c r="U13" s="23">
        <f t="shared" si="13"/>
        <v>0.94299999999999995</v>
      </c>
      <c r="V13" s="26">
        <f t="shared" si="14"/>
        <v>0.44178153860178887</v>
      </c>
      <c r="W13" s="22">
        <f t="shared" si="21"/>
        <v>20383.599227580005</v>
      </c>
      <c r="X13" s="22">
        <f t="shared" si="15"/>
        <v>1862.7127286399975</v>
      </c>
      <c r="Y13" s="22">
        <f t="shared" si="16"/>
        <v>7.735793924090259E-2</v>
      </c>
      <c r="Z13" s="22">
        <f t="shared" si="17"/>
        <v>3.5706103870244883</v>
      </c>
      <c r="AA13" s="22">
        <f t="shared" si="18"/>
        <v>0.78867896962045125</v>
      </c>
      <c r="AB13" s="22">
        <f t="shared" si="19"/>
        <v>1</v>
      </c>
      <c r="AC13" s="22">
        <f t="shared" si="20"/>
        <v>1</v>
      </c>
    </row>
    <row r="14" spans="1:29" s="45" customFormat="1">
      <c r="A14" s="45" t="s">
        <v>58</v>
      </c>
      <c r="B14" s="46">
        <v>168.8</v>
      </c>
      <c r="C14" s="46">
        <v>5</v>
      </c>
      <c r="D14" s="47">
        <v>200.2</v>
      </c>
      <c r="E14" s="48">
        <v>33.4</v>
      </c>
      <c r="F14" s="47">
        <v>305</v>
      </c>
      <c r="G14" s="64">
        <f t="shared" si="5"/>
        <v>33.760000000000005</v>
      </c>
      <c r="H14" s="65">
        <f t="shared" si="6"/>
        <v>0.31956274231678489</v>
      </c>
      <c r="I14" s="25">
        <f t="shared" si="7"/>
        <v>6.9000000000000006E-2</v>
      </c>
      <c r="J14" s="47">
        <v>1966</v>
      </c>
      <c r="K14" s="22">
        <f t="shared" si="0"/>
        <v>1077</v>
      </c>
      <c r="L14" s="26">
        <f t="shared" si="8"/>
        <v>1.8068720379146919</v>
      </c>
      <c r="M14" s="22">
        <f t="shared" si="1"/>
        <v>1177</v>
      </c>
      <c r="N14" s="22">
        <f t="shared" si="2"/>
        <v>1311</v>
      </c>
      <c r="O14" s="22">
        <f t="shared" si="3"/>
        <v>1501</v>
      </c>
      <c r="P14" s="22">
        <f t="shared" si="4"/>
        <v>1501</v>
      </c>
      <c r="Q14" s="23">
        <f t="shared" si="9"/>
        <v>1.83</v>
      </c>
      <c r="R14" s="23">
        <f t="shared" si="10"/>
        <v>1.67</v>
      </c>
      <c r="S14" s="23">
        <f t="shared" si="11"/>
        <v>1.5</v>
      </c>
      <c r="T14" s="23">
        <f t="shared" si="12"/>
        <v>1.31</v>
      </c>
      <c r="U14" s="23">
        <f t="shared" si="13"/>
        <v>1.31</v>
      </c>
      <c r="V14" s="26">
        <f t="shared" si="14"/>
        <v>0.43764431807102805</v>
      </c>
      <c r="W14" s="22">
        <f t="shared" si="21"/>
        <v>19805.726941120003</v>
      </c>
      <c r="X14" s="22">
        <f t="shared" si="15"/>
        <v>2572.9638480000003</v>
      </c>
      <c r="Y14" s="22">
        <f t="shared" si="16"/>
        <v>6.8810500376088934E-2</v>
      </c>
      <c r="Z14" s="22">
        <f t="shared" si="17"/>
        <v>3.7074987873964869</v>
      </c>
      <c r="AA14" s="22">
        <f t="shared" si="18"/>
        <v>0.78440525018804452</v>
      </c>
      <c r="AB14" s="22">
        <f t="shared" si="19"/>
        <v>1</v>
      </c>
      <c r="AC14" s="22">
        <f t="shared" si="20"/>
        <v>1</v>
      </c>
    </row>
    <row r="15" spans="1:29" s="45" customFormat="1">
      <c r="A15" s="45" t="s">
        <v>59</v>
      </c>
      <c r="B15" s="46">
        <v>168.8</v>
      </c>
      <c r="C15" s="46">
        <v>5</v>
      </c>
      <c r="D15" s="47">
        <v>200.2</v>
      </c>
      <c r="E15" s="48">
        <v>33.4</v>
      </c>
      <c r="F15" s="47">
        <v>305</v>
      </c>
      <c r="G15" s="64">
        <f t="shared" si="5"/>
        <v>33.760000000000005</v>
      </c>
      <c r="H15" s="65">
        <f t="shared" si="6"/>
        <v>0.31956274231678489</v>
      </c>
      <c r="I15" s="25">
        <f t="shared" si="7"/>
        <v>6.9000000000000006E-2</v>
      </c>
      <c r="J15" s="47">
        <v>1970</v>
      </c>
      <c r="K15" s="22">
        <f t="shared" si="0"/>
        <v>1077</v>
      </c>
      <c r="L15" s="26">
        <f t="shared" si="8"/>
        <v>1.8068720379146919</v>
      </c>
      <c r="M15" s="22">
        <f t="shared" si="1"/>
        <v>1177</v>
      </c>
      <c r="N15" s="22">
        <f t="shared" si="2"/>
        <v>1311</v>
      </c>
      <c r="O15" s="22">
        <f t="shared" si="3"/>
        <v>1501</v>
      </c>
      <c r="P15" s="22">
        <f t="shared" si="4"/>
        <v>1501</v>
      </c>
      <c r="Q15" s="23">
        <f t="shared" si="9"/>
        <v>1.83</v>
      </c>
      <c r="R15" s="23">
        <f t="shared" si="10"/>
        <v>1.67</v>
      </c>
      <c r="S15" s="23">
        <f t="shared" si="11"/>
        <v>1.5</v>
      </c>
      <c r="T15" s="23">
        <f t="shared" si="12"/>
        <v>1.3120000000000001</v>
      </c>
      <c r="U15" s="23">
        <f t="shared" si="13"/>
        <v>1.3120000000000001</v>
      </c>
      <c r="V15" s="26">
        <f t="shared" si="14"/>
        <v>0.43764431807102805</v>
      </c>
      <c r="W15" s="22">
        <f t="shared" si="21"/>
        <v>19805.726941120003</v>
      </c>
      <c r="X15" s="22">
        <f t="shared" si="15"/>
        <v>2572.9638480000003</v>
      </c>
      <c r="Y15" s="22">
        <f t="shared" si="16"/>
        <v>6.8810500376088934E-2</v>
      </c>
      <c r="Z15" s="22">
        <f t="shared" si="17"/>
        <v>3.7074987873964869</v>
      </c>
      <c r="AA15" s="22">
        <f t="shared" si="18"/>
        <v>0.78440525018804452</v>
      </c>
      <c r="AB15" s="22">
        <f t="shared" si="19"/>
        <v>1</v>
      </c>
      <c r="AC15" s="22">
        <f t="shared" si="20"/>
        <v>1</v>
      </c>
    </row>
    <row r="16" spans="1:29" s="45" customFormat="1">
      <c r="A16" s="45" t="s">
        <v>60</v>
      </c>
      <c r="B16" s="46">
        <v>168.8</v>
      </c>
      <c r="C16" s="46">
        <v>5</v>
      </c>
      <c r="D16" s="47">
        <v>200.2</v>
      </c>
      <c r="E16" s="48">
        <v>27.9</v>
      </c>
      <c r="F16" s="47">
        <v>305</v>
      </c>
      <c r="G16" s="64">
        <f t="shared" si="5"/>
        <v>33.760000000000005</v>
      </c>
      <c r="H16" s="65">
        <f t="shared" si="6"/>
        <v>0.31956274231678489</v>
      </c>
      <c r="I16" s="25">
        <f t="shared" si="7"/>
        <v>6.6000000000000003E-2</v>
      </c>
      <c r="J16" s="47">
        <v>1984</v>
      </c>
      <c r="K16" s="22">
        <f t="shared" si="0"/>
        <v>985</v>
      </c>
      <c r="L16" s="26">
        <f t="shared" si="8"/>
        <v>1.8068720379146919</v>
      </c>
      <c r="M16" s="22">
        <f t="shared" si="1"/>
        <v>1068</v>
      </c>
      <c r="N16" s="22">
        <f t="shared" si="2"/>
        <v>1219</v>
      </c>
      <c r="O16" s="22">
        <f t="shared" si="3"/>
        <v>1397</v>
      </c>
      <c r="P16" s="22">
        <f t="shared" si="4"/>
        <v>1397</v>
      </c>
      <c r="Q16" s="23">
        <f t="shared" si="9"/>
        <v>2.0099999999999998</v>
      </c>
      <c r="R16" s="23">
        <f t="shared" si="10"/>
        <v>1.86</v>
      </c>
      <c r="S16" s="23">
        <f t="shared" si="11"/>
        <v>1.63</v>
      </c>
      <c r="T16" s="23">
        <f t="shared" si="12"/>
        <v>1.42</v>
      </c>
      <c r="U16" s="23">
        <f t="shared" si="13"/>
        <v>1.42</v>
      </c>
      <c r="V16" s="26">
        <f t="shared" si="14"/>
        <v>0.48231026439101127</v>
      </c>
      <c r="W16" s="22">
        <f t="shared" si="21"/>
        <v>19805.726941120003</v>
      </c>
      <c r="X16" s="22">
        <f t="shared" si="15"/>
        <v>2572.9638480000003</v>
      </c>
      <c r="Y16" s="22">
        <f t="shared" si="16"/>
        <v>6.5950106555387869E-2</v>
      </c>
      <c r="Z16" s="22">
        <f t="shared" si="17"/>
        <v>3.753863110154664</v>
      </c>
      <c r="AA16" s="22">
        <f t="shared" si="18"/>
        <v>0.7829750532776939</v>
      </c>
      <c r="AB16" s="22">
        <f t="shared" si="19"/>
        <v>1</v>
      </c>
      <c r="AC16" s="22">
        <f t="shared" si="20"/>
        <v>1</v>
      </c>
    </row>
    <row r="17" spans="1:29" s="45" customFormat="1">
      <c r="A17" s="45" t="s">
        <v>61</v>
      </c>
      <c r="B17" s="46">
        <v>168.8</v>
      </c>
      <c r="C17" s="46">
        <v>5</v>
      </c>
      <c r="D17" s="47">
        <v>200.2</v>
      </c>
      <c r="E17" s="48">
        <v>27.9</v>
      </c>
      <c r="F17" s="47">
        <v>305</v>
      </c>
      <c r="G17" s="64">
        <f t="shared" si="5"/>
        <v>33.760000000000005</v>
      </c>
      <c r="H17" s="65">
        <f t="shared" si="6"/>
        <v>0.31956274231678489</v>
      </c>
      <c r="I17" s="25">
        <f t="shared" si="7"/>
        <v>6.6000000000000003E-2</v>
      </c>
      <c r="J17" s="47">
        <v>1984</v>
      </c>
      <c r="K17" s="22">
        <f t="shared" si="0"/>
        <v>985</v>
      </c>
      <c r="L17" s="26">
        <f t="shared" si="8"/>
        <v>1.8068720379146919</v>
      </c>
      <c r="M17" s="22">
        <f t="shared" si="1"/>
        <v>1068</v>
      </c>
      <c r="N17" s="22">
        <f t="shared" si="2"/>
        <v>1219</v>
      </c>
      <c r="O17" s="22">
        <f t="shared" si="3"/>
        <v>1397</v>
      </c>
      <c r="P17" s="22">
        <f t="shared" si="4"/>
        <v>1397</v>
      </c>
      <c r="Q17" s="23">
        <f t="shared" si="9"/>
        <v>2.0099999999999998</v>
      </c>
      <c r="R17" s="23">
        <f t="shared" si="10"/>
        <v>1.86</v>
      </c>
      <c r="S17" s="23">
        <f t="shared" si="11"/>
        <v>1.63</v>
      </c>
      <c r="T17" s="23">
        <f t="shared" si="12"/>
        <v>1.42</v>
      </c>
      <c r="U17" s="23">
        <f t="shared" si="13"/>
        <v>1.42</v>
      </c>
      <c r="V17" s="26">
        <f t="shared" si="14"/>
        <v>0.48231026439101127</v>
      </c>
      <c r="W17" s="22">
        <f t="shared" si="21"/>
        <v>19805.726941120003</v>
      </c>
      <c r="X17" s="22">
        <f t="shared" si="15"/>
        <v>2572.9638480000003</v>
      </c>
      <c r="Y17" s="22">
        <f t="shared" si="16"/>
        <v>6.5950106555387869E-2</v>
      </c>
      <c r="Z17" s="22">
        <f t="shared" si="17"/>
        <v>3.753863110154664</v>
      </c>
      <c r="AA17" s="22">
        <f t="shared" si="18"/>
        <v>0.7829750532776939</v>
      </c>
      <c r="AB17" s="22">
        <f t="shared" si="19"/>
        <v>1</v>
      </c>
      <c r="AC17" s="22">
        <f t="shared" si="20"/>
        <v>1</v>
      </c>
    </row>
    <row r="18" spans="1:29" s="19" customFormat="1">
      <c r="B18" s="15"/>
      <c r="C18" s="15"/>
      <c r="D18" s="14"/>
      <c r="E18" s="16"/>
      <c r="F18" s="47"/>
      <c r="G18" s="64"/>
      <c r="H18" s="65"/>
      <c r="I18" s="17"/>
      <c r="J18" s="14"/>
      <c r="K18" s="14"/>
      <c r="L18" s="14"/>
      <c r="M18" s="20"/>
      <c r="N18" s="14"/>
      <c r="O18" s="22"/>
      <c r="P18" s="14"/>
      <c r="Q18" s="17"/>
      <c r="R18" s="17"/>
      <c r="S18" s="17"/>
      <c r="T18" s="17"/>
      <c r="U18" s="17"/>
      <c r="V18" s="26"/>
      <c r="W18" s="22"/>
      <c r="X18" s="14"/>
      <c r="AC18" s="21"/>
    </row>
    <row r="19" spans="1:29">
      <c r="A19" s="14" t="s">
        <v>62</v>
      </c>
      <c r="B19" s="10" t="s">
        <v>63</v>
      </c>
      <c r="C19" s="14">
        <v>1991</v>
      </c>
      <c r="D19" s="9" t="s">
        <v>64</v>
      </c>
      <c r="E19" s="58" t="s">
        <v>65</v>
      </c>
      <c r="G19" s="64"/>
      <c r="H19" s="65"/>
      <c r="O19" s="22"/>
      <c r="Q19" s="23"/>
      <c r="R19" s="23"/>
      <c r="V19" s="26"/>
      <c r="W19" s="22"/>
    </row>
    <row r="20" spans="1:29">
      <c r="B20" s="23">
        <v>114.3</v>
      </c>
      <c r="C20" s="23">
        <v>3.5</v>
      </c>
      <c r="D20" s="22">
        <v>350</v>
      </c>
      <c r="E20" s="24">
        <v>33.4</v>
      </c>
      <c r="F20" s="22">
        <v>229</v>
      </c>
      <c r="G20" s="64">
        <f t="shared" si="5"/>
        <v>32.657142857142858</v>
      </c>
      <c r="H20" s="65">
        <f t="shared" si="6"/>
        <v>0.54042553191489362</v>
      </c>
      <c r="I20" s="25">
        <f>ROUND(Y20,3)</f>
        <v>8.7999999999999995E-2</v>
      </c>
      <c r="J20" s="22">
        <v>969</v>
      </c>
      <c r="K20" s="22">
        <f>ROUND((0.85*E20*W20+D20*X20)/1000,0)</f>
        <v>683</v>
      </c>
      <c r="L20" s="26">
        <f>F20/B20</f>
        <v>2.0034995625546808</v>
      </c>
      <c r="M20" s="22">
        <f>ROUND((E20*W20+D20*X20)/1000,0)</f>
        <v>728</v>
      </c>
      <c r="N20" s="22">
        <f>ROUND((0.85*E20*W20+6*C20*D20*W20/(B20-2*C20))/1000,0)</f>
        <v>876</v>
      </c>
      <c r="O20" s="22">
        <f>ROUND(((AA20*D20*X20)+(E20*W20*(1+Z20*(C20/B20)*(D20/E20))))/1000,0)</f>
        <v>971</v>
      </c>
      <c r="P20" s="22">
        <f>ROUND(AC20*O20,0)</f>
        <v>971</v>
      </c>
      <c r="Q20" s="23">
        <f>ROUND((J20/K20),2)</f>
        <v>1.42</v>
      </c>
      <c r="R20" s="23">
        <f>ROUND((J20/M20),2)</f>
        <v>1.33</v>
      </c>
      <c r="S20" s="23">
        <f>ROUND((J20/N20),2)</f>
        <v>1.1100000000000001</v>
      </c>
      <c r="T20" s="23">
        <f>ROUND((J20/O20),3)</f>
        <v>0.998</v>
      </c>
      <c r="U20" s="23">
        <f>ROUND((J20/P20),3)</f>
        <v>0.998</v>
      </c>
      <c r="V20" s="26">
        <f t="shared" si="14"/>
        <v>0.58572566230769263</v>
      </c>
      <c r="W20" s="22">
        <f t="shared" si="21"/>
        <v>9042.5149394199998</v>
      </c>
      <c r="X20" s="22">
        <f>0.785398*(B20*B20-(B20-2*C20)*(B20-2*C20))</f>
        <v>1218.3093776000007</v>
      </c>
      <c r="Y20" s="22">
        <f>SQRT((64*M20*F20*F20)/(PI()^3*((B20^4-(B20-2*C20)^4)*200+5.7*(E20+8)^0.33333*((B20-2*C20)^4-H20^4))))</f>
        <v>8.7728780865181419E-2</v>
      </c>
      <c r="Z20" s="22">
        <f>IF((4.9-18.5*Y20+17*Y20*Y20)&lt;0,0,(4.9-18.5*Y20+17*Y20*Y20))</f>
        <v>3.4078553168596915</v>
      </c>
      <c r="AA20" s="22">
        <f>IF((0.25*(3+2*Y20))&gt;1,1,(0.25*(3+2*Y20)))</f>
        <v>0.79386439043259072</v>
      </c>
      <c r="AB20" s="22">
        <f>IF(Y20&lt;0.2,1,(1+0.158*SQRT(Y20*Y20-0.04)+Y20*Y20))</f>
        <v>1</v>
      </c>
      <c r="AC20" s="22">
        <f>IF(Y20&lt;0.2,1,(AB20-SQRT(AB20*AB20-4*Y20*Y20))/(2*Y20*Y20))</f>
        <v>1</v>
      </c>
    </row>
    <row r="21" spans="1:29">
      <c r="B21" s="23">
        <v>114.3</v>
      </c>
      <c r="C21" s="23">
        <v>4.5</v>
      </c>
      <c r="D21" s="22">
        <v>339</v>
      </c>
      <c r="E21" s="24">
        <v>33.4</v>
      </c>
      <c r="F21" s="22">
        <v>229</v>
      </c>
      <c r="G21" s="64">
        <f t="shared" si="5"/>
        <v>25.4</v>
      </c>
      <c r="H21" s="65">
        <f t="shared" si="6"/>
        <v>0.40712056737588648</v>
      </c>
      <c r="I21" s="25">
        <f>ROUND(Y21,3)</f>
        <v>8.5999999999999993E-2</v>
      </c>
      <c r="J21" s="22">
        <v>1069</v>
      </c>
      <c r="K21" s="22">
        <f>ROUND((0.85*E21*W21+D21*X21)/1000,0)</f>
        <v>773</v>
      </c>
      <c r="L21" s="26">
        <f t="shared" ref="L21:L87" si="22">F21/B21</f>
        <v>2.0034995625546808</v>
      </c>
      <c r="M21" s="22">
        <f>ROUND((E21*W21+D21*X21)/1000,0)</f>
        <v>817</v>
      </c>
      <c r="N21" s="22">
        <f>ROUND((0.85*E21*W21+6*C21*D21*W21/(B21-2*C21))/1000,0)</f>
        <v>1004</v>
      </c>
      <c r="O21" s="22">
        <f>ROUND(((AA21*D21*X21)+(E21*W21*(1+Z21*(C21/B21)*(D21/E21))))/1000,0)</f>
        <v>1107</v>
      </c>
      <c r="P21" s="22">
        <f>ROUND(AC21*O21,0)</f>
        <v>1107</v>
      </c>
      <c r="Q21" s="23">
        <f>ROUND((J21/K21),3)</f>
        <v>1.383</v>
      </c>
      <c r="R21" s="23">
        <f t="shared" ref="R21:R78" si="23">ROUND((J21/M21),2)</f>
        <v>1.31</v>
      </c>
      <c r="S21" s="23">
        <f>ROUND((J21/N21),3)</f>
        <v>1.0649999999999999</v>
      </c>
      <c r="T21" s="23">
        <f>ROUND((J21/O21),3)</f>
        <v>0.96599999999999997</v>
      </c>
      <c r="U21" s="23">
        <f>ROUND((J21/P21),3)</f>
        <v>0.96599999999999997</v>
      </c>
      <c r="V21" s="26">
        <f t="shared" si="14"/>
        <v>0.64408365463990203</v>
      </c>
      <c r="W21" s="22">
        <f t="shared" si="21"/>
        <v>8708.5637098200004</v>
      </c>
      <c r="X21" s="22">
        <f>0.785398*(B21*B21-(B21-2*C21)*(B21-2*C21))</f>
        <v>1552.2606071999999</v>
      </c>
      <c r="Y21" s="22">
        <f>SQRT((64*M21*F21*F21)/(PI()^3*((B21^4-(B21-2*C21)^4)*200+5.7*(E21+8)^0.33333*((B21-2*C21)^4-H21^4))))</f>
        <v>8.5948992069507457E-2</v>
      </c>
      <c r="Z21" s="22">
        <f>IF((4.9-18.5*Y21+17*Y21*Y21)&lt;0,0,(4.9-18.5*Y21+17*Y21*Y21))</f>
        <v>3.4355265437561044</v>
      </c>
      <c r="AA21" s="22">
        <f>IF((0.25*(3+2*Y21))&gt;1,1,(0.25*(3+2*Y21)))</f>
        <v>0.79297449603475378</v>
      </c>
      <c r="AB21" s="22">
        <f t="shared" ref="AB21:AB54" si="24">IF(Y21&lt;0.2,1,(1+0.158*SQRT(Y21*Y21-0.04)+Y21*Y21))</f>
        <v>1</v>
      </c>
      <c r="AC21" s="22">
        <f>IF(Y21&lt;0.2,1,(AB21-SQRT(AB21*AB21-4*Y21*Y21))/(2*Y21*Y21))</f>
        <v>1</v>
      </c>
    </row>
    <row r="22" spans="1:29">
      <c r="G22" s="64"/>
      <c r="H22" s="65"/>
      <c r="L22" s="26"/>
      <c r="M22" s="22" t="s">
        <v>66</v>
      </c>
      <c r="O22" s="22"/>
      <c r="R22" s="23" t="s">
        <v>66</v>
      </c>
      <c r="V22" s="26"/>
      <c r="W22" s="22"/>
      <c r="Y22" s="22" t="s">
        <v>66</v>
      </c>
      <c r="AB22" s="22"/>
    </row>
    <row r="23" spans="1:29">
      <c r="A23" s="14" t="s">
        <v>67</v>
      </c>
      <c r="B23" s="10" t="s">
        <v>63</v>
      </c>
      <c r="C23" s="14">
        <v>1991</v>
      </c>
      <c r="D23" s="9" t="s">
        <v>68</v>
      </c>
      <c r="E23" s="11" t="s">
        <v>69</v>
      </c>
      <c r="G23" s="64"/>
      <c r="H23" s="65"/>
      <c r="L23" s="26"/>
      <c r="M23" s="22" t="s">
        <v>66</v>
      </c>
      <c r="O23" s="22"/>
      <c r="Q23" s="23"/>
      <c r="R23" s="23" t="s">
        <v>66</v>
      </c>
      <c r="S23" s="23"/>
      <c r="T23" s="23"/>
      <c r="U23" s="23"/>
      <c r="V23" s="26"/>
      <c r="W23" s="22"/>
      <c r="Y23" s="22" t="s">
        <v>66</v>
      </c>
      <c r="AB23" s="22"/>
    </row>
    <row r="24" spans="1:29">
      <c r="A24" s="9" t="s">
        <v>70</v>
      </c>
      <c r="B24" s="23">
        <v>178</v>
      </c>
      <c r="C24" s="23">
        <v>9</v>
      </c>
      <c r="D24" s="22">
        <v>283</v>
      </c>
      <c r="E24" s="24">
        <v>22.2</v>
      </c>
      <c r="F24" s="22">
        <v>360</v>
      </c>
      <c r="G24" s="64">
        <f t="shared" ref="G24:G47" si="25">B24/C24</f>
        <v>19.777777777777779</v>
      </c>
      <c r="H24" s="65">
        <f t="shared" ref="H24:H47" si="26">G24/(21150/D24)</f>
        <v>0.26463882322038351</v>
      </c>
      <c r="I24" s="25">
        <f t="shared" ref="I24:I35" si="27">ROUND(Y24,3)</f>
        <v>7.6999999999999999E-2</v>
      </c>
      <c r="J24" s="22">
        <v>2120</v>
      </c>
      <c r="K24" s="22">
        <f t="shared" ref="K24:K35" si="28">ROUND((0.85*E24*W24+D24*X24)/1000,0)</f>
        <v>1732</v>
      </c>
      <c r="L24" s="26">
        <f t="shared" si="22"/>
        <v>2.0224719101123596</v>
      </c>
      <c r="M24" s="22">
        <f t="shared" ref="M24:M35" si="29">ROUND((E24*W24+D24*X24)/1000,0)</f>
        <v>1799</v>
      </c>
      <c r="N24" s="22">
        <f t="shared" ref="N24:N35" si="30">ROUND((0.85*E24*W24+6*C24*D24*W24/(B24-2*C24))/1000,0)</f>
        <v>2300</v>
      </c>
      <c r="O24" s="22">
        <f t="shared" ref="O24:O35" si="31">ROUND(((AA24*D24*X24)+(E24*W24*(1+Z24*(C24/B24)*(D24/E24))))/1000,0)</f>
        <v>2542</v>
      </c>
      <c r="P24" s="22">
        <f t="shared" ref="P24:P35" si="32">ROUND(AC24*O24,0)</f>
        <v>2542</v>
      </c>
      <c r="Q24" s="23">
        <f t="shared" ref="Q24:Q35" si="33">ROUND((J24/K24),3)</f>
        <v>1.224</v>
      </c>
      <c r="R24" s="23">
        <f t="shared" si="23"/>
        <v>1.18</v>
      </c>
      <c r="S24" s="23">
        <f t="shared" ref="S24:S35" si="34">ROUND((J24/N24),3)</f>
        <v>0.92200000000000004</v>
      </c>
      <c r="T24" s="23">
        <f t="shared" ref="T24:T35" si="35">ROUND((J24/O24),3)</f>
        <v>0.83399999999999996</v>
      </c>
      <c r="U24" s="23">
        <f t="shared" ref="U24:U35" si="36">ROUND((J24/P24),3)</f>
        <v>0.83399999999999996</v>
      </c>
      <c r="V24" s="26">
        <f t="shared" si="14"/>
        <v>0.75168220414452491</v>
      </c>
      <c r="W24" s="22">
        <f t="shared" si="21"/>
        <v>20106.1888</v>
      </c>
      <c r="X24" s="22">
        <f t="shared" ref="X24:X35" si="37">0.785398*(B24*B24-(B24-2*C24)*(B24-2*C24))</f>
        <v>4778.3614320000006</v>
      </c>
      <c r="Y24" s="22">
        <f t="shared" ref="Y24:Y35" si="38">SQRT((64*M24*F24*F24)/(PI()^3*((B24^4-(B24-2*C24)^4)*200+5.7*(E24+8)^0.33333*((B24-2*C24)^4-H24^4))))</f>
        <v>7.6920454801416668E-2</v>
      </c>
      <c r="Z24" s="22">
        <f t="shared" ref="Z24:Z35" si="39">IF((4.9-18.5*Y24+17*Y24*Y24)&lt;0,0,(4.9-18.5*Y24+17*Y24*Y24))</f>
        <v>3.5775564444103574</v>
      </c>
      <c r="AA24" s="22">
        <f t="shared" ref="AA24:AA35" si="40">IF((0.25*(3+2*Y24))&gt;1,1,(0.25*(3+2*Y24)))</f>
        <v>0.78846022740070831</v>
      </c>
      <c r="AB24" s="22">
        <f t="shared" si="24"/>
        <v>1</v>
      </c>
      <c r="AC24" s="22">
        <f t="shared" ref="AC24:AC35" si="41">IF(Y24&lt;0.2,1,(AB24-SQRT(AB24*AB24-4*Y24*Y24))/(2*Y24*Y24))</f>
        <v>1</v>
      </c>
    </row>
    <row r="25" spans="1:29">
      <c r="A25" s="9" t="s">
        <v>71</v>
      </c>
      <c r="B25" s="23">
        <v>178</v>
      </c>
      <c r="C25" s="23">
        <v>9</v>
      </c>
      <c r="D25" s="22">
        <v>283</v>
      </c>
      <c r="E25" s="24">
        <v>22.2</v>
      </c>
      <c r="F25" s="22">
        <v>360</v>
      </c>
      <c r="G25" s="64">
        <f t="shared" si="25"/>
        <v>19.777777777777779</v>
      </c>
      <c r="H25" s="65">
        <f t="shared" si="26"/>
        <v>0.26463882322038351</v>
      </c>
      <c r="I25" s="25">
        <f t="shared" si="27"/>
        <v>7.6999999999999999E-2</v>
      </c>
      <c r="J25" s="22">
        <v>2060</v>
      </c>
      <c r="K25" s="22">
        <f t="shared" si="28"/>
        <v>1732</v>
      </c>
      <c r="L25" s="26">
        <f t="shared" si="22"/>
        <v>2.0224719101123596</v>
      </c>
      <c r="M25" s="22">
        <f t="shared" si="29"/>
        <v>1799</v>
      </c>
      <c r="N25" s="22">
        <f t="shared" si="30"/>
        <v>2300</v>
      </c>
      <c r="O25" s="22">
        <f t="shared" si="31"/>
        <v>2542</v>
      </c>
      <c r="P25" s="22">
        <f t="shared" si="32"/>
        <v>2542</v>
      </c>
      <c r="Q25" s="23">
        <f t="shared" si="33"/>
        <v>1.1890000000000001</v>
      </c>
      <c r="R25" s="23">
        <f t="shared" si="23"/>
        <v>1.1499999999999999</v>
      </c>
      <c r="S25" s="23">
        <f t="shared" si="34"/>
        <v>0.89600000000000002</v>
      </c>
      <c r="T25" s="23">
        <f t="shared" si="35"/>
        <v>0.81</v>
      </c>
      <c r="U25" s="23">
        <f t="shared" si="36"/>
        <v>0.81</v>
      </c>
      <c r="V25" s="26">
        <f t="shared" si="14"/>
        <v>0.75168220414452491</v>
      </c>
      <c r="W25" s="22">
        <f t="shared" si="21"/>
        <v>20106.1888</v>
      </c>
      <c r="X25" s="22">
        <f t="shared" si="37"/>
        <v>4778.3614320000006</v>
      </c>
      <c r="Y25" s="22">
        <f t="shared" si="38"/>
        <v>7.6920454801416668E-2</v>
      </c>
      <c r="Z25" s="22">
        <f t="shared" si="39"/>
        <v>3.5775564444103574</v>
      </c>
      <c r="AA25" s="22">
        <f t="shared" si="40"/>
        <v>0.78846022740070831</v>
      </c>
      <c r="AB25" s="22">
        <f t="shared" si="24"/>
        <v>1</v>
      </c>
      <c r="AC25" s="22">
        <f t="shared" si="41"/>
        <v>1</v>
      </c>
    </row>
    <row r="26" spans="1:29">
      <c r="A26" s="9" t="s">
        <v>72</v>
      </c>
      <c r="B26" s="23">
        <v>178</v>
      </c>
      <c r="C26" s="23">
        <v>9</v>
      </c>
      <c r="D26" s="22">
        <v>283</v>
      </c>
      <c r="E26" s="24">
        <v>45.4</v>
      </c>
      <c r="F26" s="22">
        <v>360</v>
      </c>
      <c r="G26" s="64">
        <f t="shared" si="25"/>
        <v>19.777777777777779</v>
      </c>
      <c r="H26" s="65">
        <f t="shared" si="26"/>
        <v>0.26463882322038351</v>
      </c>
      <c r="I26" s="25">
        <f t="shared" si="27"/>
        <v>8.5000000000000006E-2</v>
      </c>
      <c r="J26" s="22">
        <v>2720</v>
      </c>
      <c r="K26" s="22">
        <f t="shared" si="28"/>
        <v>2128</v>
      </c>
      <c r="L26" s="26">
        <f t="shared" si="22"/>
        <v>2.0224719101123596</v>
      </c>
      <c r="M26" s="22">
        <f t="shared" si="29"/>
        <v>2265</v>
      </c>
      <c r="N26" s="22">
        <f t="shared" si="30"/>
        <v>2696</v>
      </c>
      <c r="O26" s="22">
        <f t="shared" si="31"/>
        <v>2977</v>
      </c>
      <c r="P26" s="22">
        <f t="shared" si="32"/>
        <v>2977</v>
      </c>
      <c r="Q26" s="23">
        <f t="shared" si="33"/>
        <v>1.278</v>
      </c>
      <c r="R26" s="23">
        <f t="shared" si="23"/>
        <v>1.2</v>
      </c>
      <c r="S26" s="23">
        <f t="shared" si="34"/>
        <v>1.0089999999999999</v>
      </c>
      <c r="T26" s="23">
        <f t="shared" si="35"/>
        <v>0.91400000000000003</v>
      </c>
      <c r="U26" s="23">
        <f t="shared" si="36"/>
        <v>0.91400000000000003</v>
      </c>
      <c r="V26" s="26">
        <f t="shared" si="14"/>
        <v>0.59703147251920541</v>
      </c>
      <c r="W26" s="22">
        <f t="shared" si="21"/>
        <v>20106.1888</v>
      </c>
      <c r="X26" s="22">
        <f t="shared" si="37"/>
        <v>4778.3614320000006</v>
      </c>
      <c r="Y26" s="22">
        <f t="shared" si="38"/>
        <v>8.5046712710338229E-2</v>
      </c>
      <c r="Z26" s="22">
        <f t="shared" si="39"/>
        <v>3.4495958516869347</v>
      </c>
      <c r="AA26" s="22">
        <f t="shared" si="40"/>
        <v>0.79252335635516913</v>
      </c>
      <c r="AB26" s="22">
        <f t="shared" si="24"/>
        <v>1</v>
      </c>
      <c r="AC26" s="22">
        <f t="shared" si="41"/>
        <v>1</v>
      </c>
    </row>
    <row r="27" spans="1:29">
      <c r="A27" s="9" t="s">
        <v>73</v>
      </c>
      <c r="B27" s="23">
        <v>178</v>
      </c>
      <c r="C27" s="23">
        <v>9</v>
      </c>
      <c r="D27" s="22">
        <v>283</v>
      </c>
      <c r="E27" s="24">
        <v>45.4</v>
      </c>
      <c r="F27" s="22">
        <v>360</v>
      </c>
      <c r="G27" s="64">
        <f t="shared" si="25"/>
        <v>19.777777777777779</v>
      </c>
      <c r="H27" s="65">
        <f t="shared" si="26"/>
        <v>0.26463882322038351</v>
      </c>
      <c r="I27" s="25">
        <f t="shared" si="27"/>
        <v>8.5000000000000006E-2</v>
      </c>
      <c r="J27" s="22">
        <v>2730</v>
      </c>
      <c r="K27" s="22">
        <f t="shared" si="28"/>
        <v>2128</v>
      </c>
      <c r="L27" s="26">
        <f t="shared" si="22"/>
        <v>2.0224719101123596</v>
      </c>
      <c r="M27" s="22">
        <f t="shared" si="29"/>
        <v>2265</v>
      </c>
      <c r="N27" s="22">
        <f t="shared" si="30"/>
        <v>2696</v>
      </c>
      <c r="O27" s="22">
        <f t="shared" si="31"/>
        <v>2977</v>
      </c>
      <c r="P27" s="22">
        <f t="shared" si="32"/>
        <v>2977</v>
      </c>
      <c r="Q27" s="23">
        <f t="shared" si="33"/>
        <v>1.2829999999999999</v>
      </c>
      <c r="R27" s="23">
        <f t="shared" si="23"/>
        <v>1.21</v>
      </c>
      <c r="S27" s="23">
        <f t="shared" si="34"/>
        <v>1.0129999999999999</v>
      </c>
      <c r="T27" s="23">
        <f t="shared" si="35"/>
        <v>0.91700000000000004</v>
      </c>
      <c r="U27" s="23">
        <f t="shared" si="36"/>
        <v>0.91700000000000004</v>
      </c>
      <c r="V27" s="26">
        <f t="shared" si="14"/>
        <v>0.59703147251920541</v>
      </c>
      <c r="W27" s="22">
        <f t="shared" si="21"/>
        <v>20106.1888</v>
      </c>
      <c r="X27" s="22">
        <f t="shared" si="37"/>
        <v>4778.3614320000006</v>
      </c>
      <c r="Y27" s="22">
        <f t="shared" si="38"/>
        <v>8.5046712710338229E-2</v>
      </c>
      <c r="Z27" s="22">
        <f t="shared" si="39"/>
        <v>3.4495958516869347</v>
      </c>
      <c r="AA27" s="22">
        <f t="shared" si="40"/>
        <v>0.79252335635516913</v>
      </c>
      <c r="AB27" s="22">
        <f t="shared" si="24"/>
        <v>1</v>
      </c>
      <c r="AC27" s="22">
        <f t="shared" si="41"/>
        <v>1</v>
      </c>
    </row>
    <row r="28" spans="1:29">
      <c r="A28" s="9" t="s">
        <v>74</v>
      </c>
      <c r="B28" s="23">
        <v>179</v>
      </c>
      <c r="C28" s="23">
        <v>5.5</v>
      </c>
      <c r="D28" s="22">
        <v>249</v>
      </c>
      <c r="E28" s="24">
        <v>22.1</v>
      </c>
      <c r="F28" s="22">
        <v>360</v>
      </c>
      <c r="G28" s="64">
        <f t="shared" si="25"/>
        <v>32.545454545454547</v>
      </c>
      <c r="H28" s="65">
        <f t="shared" si="26"/>
        <v>0.38315925209542234</v>
      </c>
      <c r="I28" s="25">
        <f t="shared" si="27"/>
        <v>7.3999999999999996E-2</v>
      </c>
      <c r="J28" s="22">
        <v>1410</v>
      </c>
      <c r="K28" s="22">
        <f t="shared" si="28"/>
        <v>1163</v>
      </c>
      <c r="L28" s="26">
        <f t="shared" si="22"/>
        <v>2.011173184357542</v>
      </c>
      <c r="M28" s="22">
        <f t="shared" si="29"/>
        <v>1236</v>
      </c>
      <c r="N28" s="22">
        <f t="shared" si="30"/>
        <v>1501</v>
      </c>
      <c r="O28" s="22">
        <f t="shared" si="31"/>
        <v>1692</v>
      </c>
      <c r="P28" s="22">
        <f t="shared" si="32"/>
        <v>1692</v>
      </c>
      <c r="Q28" s="23">
        <f t="shared" si="33"/>
        <v>1.212</v>
      </c>
      <c r="R28" s="23">
        <f t="shared" si="23"/>
        <v>1.1399999999999999</v>
      </c>
      <c r="S28" s="23">
        <f t="shared" si="34"/>
        <v>0.93899999999999995</v>
      </c>
      <c r="T28" s="23">
        <f t="shared" si="35"/>
        <v>0.83299999999999996</v>
      </c>
      <c r="U28" s="23">
        <f t="shared" si="36"/>
        <v>0.83299999999999996</v>
      </c>
      <c r="V28" s="26">
        <f t="shared" si="14"/>
        <v>0.60393865480097098</v>
      </c>
      <c r="W28" s="22">
        <f t="shared" si="21"/>
        <v>22167.073152000001</v>
      </c>
      <c r="X28" s="22">
        <f t="shared" si="37"/>
        <v>2997.8641660000003</v>
      </c>
      <c r="Y28" s="22">
        <f t="shared" si="38"/>
        <v>7.4153158857340376E-2</v>
      </c>
      <c r="Z28" s="22">
        <f t="shared" si="39"/>
        <v>3.6216443076040763</v>
      </c>
      <c r="AA28" s="22">
        <f t="shared" si="40"/>
        <v>0.78707657942867015</v>
      </c>
      <c r="AB28" s="22">
        <f t="shared" si="24"/>
        <v>1</v>
      </c>
      <c r="AC28" s="22">
        <f t="shared" si="41"/>
        <v>1</v>
      </c>
    </row>
    <row r="29" spans="1:29">
      <c r="A29" s="9" t="s">
        <v>75</v>
      </c>
      <c r="B29" s="23">
        <v>179</v>
      </c>
      <c r="C29" s="23">
        <v>5.5</v>
      </c>
      <c r="D29" s="22">
        <v>249</v>
      </c>
      <c r="E29" s="24">
        <v>23.9</v>
      </c>
      <c r="F29" s="22">
        <v>360</v>
      </c>
      <c r="G29" s="64">
        <f t="shared" si="25"/>
        <v>32.545454545454547</v>
      </c>
      <c r="H29" s="65">
        <f t="shared" si="26"/>
        <v>0.38315925209542234</v>
      </c>
      <c r="I29" s="25">
        <f t="shared" si="27"/>
        <v>7.4999999999999997E-2</v>
      </c>
      <c r="J29" s="22">
        <v>1560</v>
      </c>
      <c r="K29" s="22">
        <f t="shared" si="28"/>
        <v>1197</v>
      </c>
      <c r="L29" s="26">
        <f t="shared" si="22"/>
        <v>2.011173184357542</v>
      </c>
      <c r="M29" s="22">
        <f t="shared" si="29"/>
        <v>1276</v>
      </c>
      <c r="N29" s="22">
        <f t="shared" si="30"/>
        <v>1535</v>
      </c>
      <c r="O29" s="22">
        <f t="shared" si="31"/>
        <v>1729</v>
      </c>
      <c r="P29" s="22">
        <f t="shared" si="32"/>
        <v>1729</v>
      </c>
      <c r="Q29" s="23">
        <f t="shared" si="33"/>
        <v>1.3029999999999999</v>
      </c>
      <c r="R29" s="23">
        <f t="shared" si="23"/>
        <v>1.22</v>
      </c>
      <c r="S29" s="23">
        <f t="shared" si="34"/>
        <v>1.016</v>
      </c>
      <c r="T29" s="23">
        <f t="shared" si="35"/>
        <v>0.90200000000000002</v>
      </c>
      <c r="U29" s="23">
        <f t="shared" si="36"/>
        <v>0.90200000000000002</v>
      </c>
      <c r="V29" s="26">
        <f t="shared" si="14"/>
        <v>0.58500640856896557</v>
      </c>
      <c r="W29" s="22">
        <f t="shared" si="21"/>
        <v>22167.073152000001</v>
      </c>
      <c r="X29" s="22">
        <f t="shared" si="37"/>
        <v>2997.8641660000003</v>
      </c>
      <c r="Y29" s="22">
        <f t="shared" si="38"/>
        <v>7.5171105382195111E-2</v>
      </c>
      <c r="Z29" s="22">
        <f t="shared" si="39"/>
        <v>3.6053963668638693</v>
      </c>
      <c r="AA29" s="22">
        <f t="shared" si="40"/>
        <v>0.78758555269109753</v>
      </c>
      <c r="AB29" s="22">
        <f t="shared" si="24"/>
        <v>1</v>
      </c>
      <c r="AC29" s="22">
        <f t="shared" si="41"/>
        <v>1</v>
      </c>
    </row>
    <row r="30" spans="1:29">
      <c r="A30" s="9" t="s">
        <v>76</v>
      </c>
      <c r="B30" s="23">
        <v>179</v>
      </c>
      <c r="C30" s="23">
        <v>5.5</v>
      </c>
      <c r="D30" s="22">
        <v>249</v>
      </c>
      <c r="E30" s="24">
        <v>43.7</v>
      </c>
      <c r="F30" s="22">
        <v>360</v>
      </c>
      <c r="G30" s="64">
        <f t="shared" si="25"/>
        <v>32.545454545454547</v>
      </c>
      <c r="H30" s="65">
        <f t="shared" si="26"/>
        <v>0.38315925209542234</v>
      </c>
      <c r="I30" s="25">
        <f t="shared" si="27"/>
        <v>8.5000000000000006E-2</v>
      </c>
      <c r="J30" s="22">
        <v>2080</v>
      </c>
      <c r="K30" s="22">
        <f t="shared" si="28"/>
        <v>1570</v>
      </c>
      <c r="L30" s="26">
        <f t="shared" si="22"/>
        <v>2.011173184357542</v>
      </c>
      <c r="M30" s="22">
        <f t="shared" si="29"/>
        <v>1715</v>
      </c>
      <c r="N30" s="22">
        <f t="shared" si="30"/>
        <v>1908</v>
      </c>
      <c r="O30" s="22">
        <f t="shared" si="31"/>
        <v>2145</v>
      </c>
      <c r="P30" s="22">
        <f t="shared" si="32"/>
        <v>2145</v>
      </c>
      <c r="Q30" s="23">
        <f t="shared" si="33"/>
        <v>1.325</v>
      </c>
      <c r="R30" s="23">
        <f t="shared" si="23"/>
        <v>1.21</v>
      </c>
      <c r="S30" s="23">
        <f t="shared" si="34"/>
        <v>1.0900000000000001</v>
      </c>
      <c r="T30" s="23">
        <f t="shared" si="35"/>
        <v>0.97</v>
      </c>
      <c r="U30" s="23">
        <f t="shared" si="36"/>
        <v>0.97</v>
      </c>
      <c r="V30" s="26">
        <f t="shared" si="14"/>
        <v>0.43525841243965024</v>
      </c>
      <c r="W30" s="22">
        <f t="shared" si="21"/>
        <v>22167.073152000001</v>
      </c>
      <c r="X30" s="22">
        <f t="shared" si="37"/>
        <v>2997.8641660000003</v>
      </c>
      <c r="Y30" s="22">
        <f t="shared" si="38"/>
        <v>8.5388855383645823E-2</v>
      </c>
      <c r="Z30" s="22">
        <f t="shared" si="39"/>
        <v>3.4442575380059486</v>
      </c>
      <c r="AA30" s="22">
        <f t="shared" si="40"/>
        <v>0.79269442769182286</v>
      </c>
      <c r="AB30" s="22">
        <f t="shared" si="24"/>
        <v>1</v>
      </c>
      <c r="AC30" s="22">
        <f t="shared" si="41"/>
        <v>1</v>
      </c>
    </row>
    <row r="31" spans="1:29">
      <c r="A31" s="9" t="s">
        <v>77</v>
      </c>
      <c r="B31" s="23">
        <v>179</v>
      </c>
      <c r="C31" s="23">
        <v>5.5</v>
      </c>
      <c r="D31" s="22">
        <v>249</v>
      </c>
      <c r="E31" s="24">
        <v>43.7</v>
      </c>
      <c r="F31" s="22">
        <v>360</v>
      </c>
      <c r="G31" s="64">
        <f t="shared" si="25"/>
        <v>32.545454545454547</v>
      </c>
      <c r="H31" s="65">
        <f t="shared" si="26"/>
        <v>0.38315925209542234</v>
      </c>
      <c r="I31" s="25">
        <f t="shared" si="27"/>
        <v>8.5000000000000006E-2</v>
      </c>
      <c r="J31" s="22">
        <v>2070</v>
      </c>
      <c r="K31" s="22">
        <f t="shared" si="28"/>
        <v>1570</v>
      </c>
      <c r="L31" s="26">
        <f t="shared" si="22"/>
        <v>2.011173184357542</v>
      </c>
      <c r="M31" s="22">
        <f t="shared" si="29"/>
        <v>1715</v>
      </c>
      <c r="N31" s="22">
        <f t="shared" si="30"/>
        <v>1908</v>
      </c>
      <c r="O31" s="22">
        <f t="shared" si="31"/>
        <v>2145</v>
      </c>
      <c r="P31" s="22">
        <f t="shared" si="32"/>
        <v>2145</v>
      </c>
      <c r="Q31" s="23">
        <f t="shared" si="33"/>
        <v>1.3180000000000001</v>
      </c>
      <c r="R31" s="23">
        <f t="shared" si="23"/>
        <v>1.21</v>
      </c>
      <c r="S31" s="23">
        <f t="shared" si="34"/>
        <v>1.085</v>
      </c>
      <c r="T31" s="23">
        <f t="shared" si="35"/>
        <v>0.96499999999999997</v>
      </c>
      <c r="U31" s="23">
        <f t="shared" si="36"/>
        <v>0.96499999999999997</v>
      </c>
      <c r="V31" s="26">
        <f t="shared" si="14"/>
        <v>0.43525841243965024</v>
      </c>
      <c r="W31" s="22">
        <f t="shared" si="21"/>
        <v>22167.073152000001</v>
      </c>
      <c r="X31" s="22">
        <f t="shared" si="37"/>
        <v>2997.8641660000003</v>
      </c>
      <c r="Y31" s="22">
        <f t="shared" si="38"/>
        <v>8.5388855383645823E-2</v>
      </c>
      <c r="Z31" s="22">
        <f t="shared" si="39"/>
        <v>3.4442575380059486</v>
      </c>
      <c r="AA31" s="22">
        <f t="shared" si="40"/>
        <v>0.79269442769182286</v>
      </c>
      <c r="AB31" s="22">
        <f t="shared" si="24"/>
        <v>1</v>
      </c>
      <c r="AC31" s="22">
        <f t="shared" si="41"/>
        <v>1</v>
      </c>
    </row>
    <row r="32" spans="1:29">
      <c r="A32" s="9" t="s">
        <v>78</v>
      </c>
      <c r="B32" s="23">
        <v>174</v>
      </c>
      <c r="C32" s="23">
        <v>3</v>
      </c>
      <c r="D32" s="22">
        <v>266</v>
      </c>
      <c r="E32" s="24">
        <v>23.9</v>
      </c>
      <c r="F32" s="22">
        <v>360</v>
      </c>
      <c r="G32" s="64">
        <f t="shared" si="25"/>
        <v>58</v>
      </c>
      <c r="H32" s="65">
        <f t="shared" si="26"/>
        <v>0.7294562647754137</v>
      </c>
      <c r="I32" s="25">
        <f t="shared" si="27"/>
        <v>8.2000000000000003E-2</v>
      </c>
      <c r="J32" s="22">
        <v>1220</v>
      </c>
      <c r="K32" s="22">
        <f t="shared" si="28"/>
        <v>879</v>
      </c>
      <c r="L32" s="26">
        <f t="shared" si="22"/>
        <v>2.0689655172413794</v>
      </c>
      <c r="M32" s="22">
        <f t="shared" si="29"/>
        <v>958</v>
      </c>
      <c r="N32" s="22">
        <f t="shared" si="30"/>
        <v>1082</v>
      </c>
      <c r="O32" s="22">
        <f t="shared" si="31"/>
        <v>1225</v>
      </c>
      <c r="P32" s="22">
        <f t="shared" si="32"/>
        <v>1225</v>
      </c>
      <c r="Q32" s="23">
        <f t="shared" si="33"/>
        <v>1.3879999999999999</v>
      </c>
      <c r="R32" s="23">
        <f t="shared" si="23"/>
        <v>1.27</v>
      </c>
      <c r="S32" s="23">
        <f t="shared" si="34"/>
        <v>1.1279999999999999</v>
      </c>
      <c r="T32" s="23">
        <f t="shared" si="35"/>
        <v>0.996</v>
      </c>
      <c r="U32" s="23">
        <f t="shared" si="36"/>
        <v>0.996</v>
      </c>
      <c r="V32" s="26">
        <f t="shared" si="14"/>
        <v>0.4474899385553236</v>
      </c>
      <c r="W32" s="22">
        <f t="shared" si="21"/>
        <v>22167.073152000001</v>
      </c>
      <c r="X32" s="22">
        <f t="shared" si="37"/>
        <v>1611.636696</v>
      </c>
      <c r="Y32" s="22">
        <f t="shared" si="38"/>
        <v>8.16837783842327E-2</v>
      </c>
      <c r="Z32" s="22">
        <f t="shared" si="39"/>
        <v>3.5022781739608111</v>
      </c>
      <c r="AA32" s="22">
        <f t="shared" si="40"/>
        <v>0.7908418891921164</v>
      </c>
      <c r="AB32" s="22">
        <f t="shared" si="24"/>
        <v>1</v>
      </c>
      <c r="AC32" s="22">
        <f t="shared" si="41"/>
        <v>1</v>
      </c>
    </row>
    <row r="33" spans="1:29">
      <c r="A33" s="9" t="s">
        <v>79</v>
      </c>
      <c r="B33" s="23">
        <v>174</v>
      </c>
      <c r="C33" s="23">
        <v>3</v>
      </c>
      <c r="D33" s="22">
        <v>266</v>
      </c>
      <c r="E33" s="24">
        <v>23.9</v>
      </c>
      <c r="F33" s="22">
        <v>360</v>
      </c>
      <c r="G33" s="64">
        <f t="shared" si="25"/>
        <v>58</v>
      </c>
      <c r="H33" s="65">
        <f t="shared" si="26"/>
        <v>0.7294562647754137</v>
      </c>
      <c r="I33" s="25">
        <f t="shared" si="27"/>
        <v>8.2000000000000003E-2</v>
      </c>
      <c r="J33" s="22">
        <v>1220</v>
      </c>
      <c r="K33" s="22">
        <f t="shared" si="28"/>
        <v>879</v>
      </c>
      <c r="L33" s="26">
        <f t="shared" si="22"/>
        <v>2.0689655172413794</v>
      </c>
      <c r="M33" s="22">
        <f t="shared" si="29"/>
        <v>958</v>
      </c>
      <c r="N33" s="22">
        <f t="shared" si="30"/>
        <v>1082</v>
      </c>
      <c r="O33" s="22">
        <f t="shared" si="31"/>
        <v>1225</v>
      </c>
      <c r="P33" s="22">
        <f t="shared" si="32"/>
        <v>1225</v>
      </c>
      <c r="Q33" s="23">
        <f t="shared" si="33"/>
        <v>1.3879999999999999</v>
      </c>
      <c r="R33" s="23">
        <f t="shared" si="23"/>
        <v>1.27</v>
      </c>
      <c r="S33" s="23">
        <f t="shared" si="34"/>
        <v>1.1279999999999999</v>
      </c>
      <c r="T33" s="23">
        <f t="shared" si="35"/>
        <v>0.996</v>
      </c>
      <c r="U33" s="23">
        <f t="shared" si="36"/>
        <v>0.996</v>
      </c>
      <c r="V33" s="26">
        <f t="shared" si="14"/>
        <v>0.4474899385553236</v>
      </c>
      <c r="W33" s="22">
        <f t="shared" si="21"/>
        <v>22167.073152000001</v>
      </c>
      <c r="X33" s="22">
        <f t="shared" si="37"/>
        <v>1611.636696</v>
      </c>
      <c r="Y33" s="22">
        <f t="shared" si="38"/>
        <v>8.16837783842327E-2</v>
      </c>
      <c r="Z33" s="22">
        <f t="shared" si="39"/>
        <v>3.5022781739608111</v>
      </c>
      <c r="AA33" s="22">
        <f t="shared" si="40"/>
        <v>0.7908418891921164</v>
      </c>
      <c r="AB33" s="22">
        <f t="shared" si="24"/>
        <v>1</v>
      </c>
      <c r="AC33" s="22">
        <f t="shared" si="41"/>
        <v>1</v>
      </c>
    </row>
    <row r="34" spans="1:29">
      <c r="A34" s="9" t="s">
        <v>80</v>
      </c>
      <c r="B34" s="23">
        <v>174</v>
      </c>
      <c r="C34" s="23">
        <v>3</v>
      </c>
      <c r="D34" s="22">
        <v>266</v>
      </c>
      <c r="E34" s="24">
        <v>45.7</v>
      </c>
      <c r="F34" s="22">
        <v>360</v>
      </c>
      <c r="G34" s="64">
        <f t="shared" si="25"/>
        <v>58</v>
      </c>
      <c r="H34" s="65">
        <f t="shared" si="26"/>
        <v>0.7294562647754137</v>
      </c>
      <c r="I34" s="25">
        <f t="shared" si="27"/>
        <v>9.7000000000000003E-2</v>
      </c>
      <c r="J34" s="22">
        <v>1640</v>
      </c>
      <c r="K34" s="22">
        <f t="shared" si="28"/>
        <v>1290</v>
      </c>
      <c r="L34" s="26">
        <f t="shared" si="22"/>
        <v>2.0689655172413794</v>
      </c>
      <c r="M34" s="22">
        <f t="shared" si="29"/>
        <v>1442</v>
      </c>
      <c r="N34" s="22">
        <f t="shared" si="30"/>
        <v>1493</v>
      </c>
      <c r="O34" s="22">
        <f t="shared" si="31"/>
        <v>1688</v>
      </c>
      <c r="P34" s="22">
        <f t="shared" si="32"/>
        <v>1688</v>
      </c>
      <c r="Q34" s="23">
        <f t="shared" si="33"/>
        <v>1.2709999999999999</v>
      </c>
      <c r="R34" s="23">
        <f t="shared" si="23"/>
        <v>1.1399999999999999</v>
      </c>
      <c r="S34" s="23">
        <f t="shared" si="34"/>
        <v>1.0980000000000001</v>
      </c>
      <c r="T34" s="23">
        <f t="shared" si="35"/>
        <v>0.97199999999999998</v>
      </c>
      <c r="U34" s="23">
        <f t="shared" si="36"/>
        <v>0.97199999999999998</v>
      </c>
      <c r="V34" s="26">
        <f t="shared" si="14"/>
        <v>0.29729220605825246</v>
      </c>
      <c r="W34" s="22">
        <f t="shared" si="21"/>
        <v>22167.073152000001</v>
      </c>
      <c r="X34" s="22">
        <f t="shared" si="37"/>
        <v>1611.636696</v>
      </c>
      <c r="Y34" s="22">
        <f t="shared" si="38"/>
        <v>9.6833396207577319E-2</v>
      </c>
      <c r="Z34" s="22">
        <f t="shared" si="39"/>
        <v>3.2679861827184116</v>
      </c>
      <c r="AA34" s="22">
        <f t="shared" si="40"/>
        <v>0.79841669810378868</v>
      </c>
      <c r="AB34" s="22">
        <f t="shared" si="24"/>
        <v>1</v>
      </c>
      <c r="AC34" s="22">
        <f t="shared" si="41"/>
        <v>1</v>
      </c>
    </row>
    <row r="35" spans="1:29">
      <c r="A35" s="9" t="s">
        <v>81</v>
      </c>
      <c r="B35" s="23">
        <v>174</v>
      </c>
      <c r="C35" s="23">
        <v>3</v>
      </c>
      <c r="D35" s="22">
        <v>266</v>
      </c>
      <c r="E35" s="24">
        <v>45.7</v>
      </c>
      <c r="F35" s="22">
        <v>360</v>
      </c>
      <c r="G35" s="64">
        <f t="shared" si="25"/>
        <v>58</v>
      </c>
      <c r="H35" s="65">
        <f t="shared" si="26"/>
        <v>0.7294562647754137</v>
      </c>
      <c r="I35" s="25">
        <f t="shared" si="27"/>
        <v>9.7000000000000003E-2</v>
      </c>
      <c r="J35" s="22">
        <v>1710</v>
      </c>
      <c r="K35" s="22">
        <f t="shared" si="28"/>
        <v>1290</v>
      </c>
      <c r="L35" s="26">
        <f t="shared" si="22"/>
        <v>2.0689655172413794</v>
      </c>
      <c r="M35" s="22">
        <f t="shared" si="29"/>
        <v>1442</v>
      </c>
      <c r="N35" s="22">
        <f t="shared" si="30"/>
        <v>1493</v>
      </c>
      <c r="O35" s="22">
        <f t="shared" si="31"/>
        <v>1688</v>
      </c>
      <c r="P35" s="22">
        <f t="shared" si="32"/>
        <v>1688</v>
      </c>
      <c r="Q35" s="23">
        <f t="shared" si="33"/>
        <v>1.3260000000000001</v>
      </c>
      <c r="R35" s="23">
        <f t="shared" si="23"/>
        <v>1.19</v>
      </c>
      <c r="S35" s="23">
        <f t="shared" si="34"/>
        <v>1.145</v>
      </c>
      <c r="T35" s="23">
        <f t="shared" si="35"/>
        <v>1.0129999999999999</v>
      </c>
      <c r="U35" s="23">
        <f t="shared" si="36"/>
        <v>1.0129999999999999</v>
      </c>
      <c r="V35" s="26">
        <f t="shared" si="14"/>
        <v>0.29729220605825246</v>
      </c>
      <c r="W35" s="22">
        <f t="shared" si="21"/>
        <v>22167.073152000001</v>
      </c>
      <c r="X35" s="22">
        <f t="shared" si="37"/>
        <v>1611.636696</v>
      </c>
      <c r="Y35" s="22">
        <f t="shared" si="38"/>
        <v>9.6833396207577319E-2</v>
      </c>
      <c r="Z35" s="22">
        <f t="shared" si="39"/>
        <v>3.2679861827184116</v>
      </c>
      <c r="AA35" s="22">
        <f t="shared" si="40"/>
        <v>0.79841669810378868</v>
      </c>
      <c r="AB35" s="22">
        <f t="shared" si="24"/>
        <v>1</v>
      </c>
      <c r="AC35" s="22">
        <f t="shared" si="41"/>
        <v>1</v>
      </c>
    </row>
    <row r="36" spans="1:29">
      <c r="G36" s="64"/>
      <c r="H36" s="65"/>
      <c r="L36" s="26"/>
      <c r="M36" s="22" t="s">
        <v>66</v>
      </c>
      <c r="O36" s="22"/>
      <c r="R36" s="23" t="s">
        <v>66</v>
      </c>
      <c r="V36" s="26"/>
      <c r="W36" s="22"/>
      <c r="Y36" s="22" t="s">
        <v>66</v>
      </c>
      <c r="AB36" s="22"/>
    </row>
    <row r="37" spans="1:29">
      <c r="A37" s="14" t="s">
        <v>82</v>
      </c>
      <c r="B37" s="10" t="s">
        <v>63</v>
      </c>
      <c r="C37" s="14">
        <v>1991</v>
      </c>
      <c r="D37" s="9" t="s">
        <v>83</v>
      </c>
      <c r="E37" s="11" t="s">
        <v>84</v>
      </c>
      <c r="G37" s="64"/>
      <c r="H37" s="65"/>
      <c r="L37" s="26"/>
      <c r="M37" s="22" t="s">
        <v>66</v>
      </c>
      <c r="O37" s="22"/>
      <c r="Q37" s="23"/>
      <c r="R37" s="23" t="s">
        <v>66</v>
      </c>
      <c r="S37" s="23"/>
      <c r="T37" s="23"/>
      <c r="U37" s="23"/>
      <c r="V37" s="26"/>
      <c r="W37" s="22"/>
      <c r="Y37" s="22" t="s">
        <v>66</v>
      </c>
      <c r="AB37" s="22"/>
    </row>
    <row r="38" spans="1:29">
      <c r="A38" s="9" t="s">
        <v>85</v>
      </c>
      <c r="B38" s="27">
        <v>159</v>
      </c>
      <c r="C38" s="23">
        <v>5.07</v>
      </c>
      <c r="D38" s="22">
        <v>381.5</v>
      </c>
      <c r="E38" s="24">
        <v>41.5</v>
      </c>
      <c r="F38" s="22">
        <v>477</v>
      </c>
      <c r="G38" s="64">
        <f t="shared" si="25"/>
        <v>31.360946745562128</v>
      </c>
      <c r="H38" s="65">
        <f t="shared" si="26"/>
        <v>0.56568327108425309</v>
      </c>
      <c r="I38" s="25">
        <f t="shared" ref="I38:I47" si="42">ROUND(Y38,3)</f>
        <v>0.14000000000000001</v>
      </c>
      <c r="J38" s="22">
        <v>2230</v>
      </c>
      <c r="K38" s="22">
        <f t="shared" ref="K38:K47" si="43">ROUND((0.85*E38*W38+D38*X38)/1000,0)</f>
        <v>1549</v>
      </c>
      <c r="L38" s="26">
        <f t="shared" si="22"/>
        <v>3</v>
      </c>
      <c r="M38" s="22">
        <f t="shared" ref="M38:M47" si="44">ROUND((E38*W38+D38*X38)/1000,0)</f>
        <v>1658</v>
      </c>
      <c r="N38" s="22">
        <f t="shared" ref="N38:N47" si="45">ROUND((0.85*E38*W38+6*C38*D38*W38/(B38-2*C38))/1000,0)</f>
        <v>1971</v>
      </c>
      <c r="O38" s="22">
        <f t="shared" ref="O38:O47" si="46">ROUND(((AA38*D38*X38)+(E38*W38*(1+Z38*(C38/B38)*(D38/E38))))/1000,0)</f>
        <v>2050</v>
      </c>
      <c r="P38" s="22">
        <f t="shared" ref="P38:P47" si="47">ROUND(AC38*O38,0)</f>
        <v>2050</v>
      </c>
      <c r="Q38" s="23">
        <f t="shared" ref="Q38:Q47" si="48">ROUND((J38/K38),3)</f>
        <v>1.44</v>
      </c>
      <c r="R38" s="23">
        <f t="shared" si="23"/>
        <v>1.34</v>
      </c>
      <c r="S38" s="23">
        <f t="shared" ref="S38:S47" si="49">ROUND((J38/N38),3)</f>
        <v>1.131</v>
      </c>
      <c r="T38" s="23">
        <f t="shared" ref="T38:T47" si="50">ROUND((J38/O38),3)</f>
        <v>1.0880000000000001</v>
      </c>
      <c r="U38" s="23">
        <f t="shared" ref="U38:U47" si="51">ROUND((J38/P38),3)</f>
        <v>1.0880000000000001</v>
      </c>
      <c r="V38" s="26">
        <f t="shared" si="14"/>
        <v>0.56414536861558096</v>
      </c>
      <c r="W38" s="22">
        <f t="shared" si="21"/>
        <v>17403.869587240806</v>
      </c>
      <c r="X38" s="22">
        <f t="shared" ref="X38:X47" si="52">0.785398*(B38*B38-(B38-2*C38)*(B38-2*C38))</f>
        <v>2451.7772507591958</v>
      </c>
      <c r="Y38" s="22">
        <f t="shared" ref="Y38:Y47" si="53">SQRT((64*M38*F38*F38)/(PI()^3*((B38^4-(B38-2*C38)^4)*200+5.7*(E38+8)^0.33333*((B38-2*C38)^4-H38^4))))</f>
        <v>0.13970564121664317</v>
      </c>
      <c r="Z38" s="22">
        <f t="shared" ref="Z38:Z47" si="54">IF((4.9-18.5*Y38+17*Y38*Y38)&lt;0,0,(4.9-18.5*Y38+17*Y38*Y38))</f>
        <v>2.6472459626839102</v>
      </c>
      <c r="AA38" s="22">
        <f t="shared" ref="AA38:AA47" si="55">IF((0.25*(3+2*Y38))&gt;1,1,(0.25*(3+2*Y38)))</f>
        <v>0.81985282060832154</v>
      </c>
      <c r="AB38" s="22">
        <f t="shared" si="24"/>
        <v>1</v>
      </c>
      <c r="AC38" s="22">
        <f t="shared" ref="AC38:AC47" si="56">IF(Y38&lt;0.2,1,(AB38-SQRT(AB38*AB38-4*Y38*Y38))/(2*Y38*Y38))</f>
        <v>1</v>
      </c>
    </row>
    <row r="39" spans="1:29">
      <c r="A39" s="9" t="s">
        <v>86</v>
      </c>
      <c r="B39" s="27">
        <v>630</v>
      </c>
      <c r="C39" s="23">
        <v>7</v>
      </c>
      <c r="D39" s="22">
        <v>291.39999999999998</v>
      </c>
      <c r="E39" s="24">
        <v>36</v>
      </c>
      <c r="F39" s="22">
        <v>1890</v>
      </c>
      <c r="G39" s="64">
        <f t="shared" si="25"/>
        <v>90</v>
      </c>
      <c r="H39" s="65">
        <f t="shared" si="26"/>
        <v>1.2399999999999998</v>
      </c>
      <c r="I39" s="25">
        <f t="shared" si="42"/>
        <v>0.13900000000000001</v>
      </c>
      <c r="J39" s="22">
        <v>16650</v>
      </c>
      <c r="K39" s="22">
        <f t="shared" si="43"/>
        <v>13112</v>
      </c>
      <c r="L39" s="26">
        <f t="shared" si="22"/>
        <v>3</v>
      </c>
      <c r="M39" s="22">
        <f t="shared" si="44"/>
        <v>14721</v>
      </c>
      <c r="N39" s="22">
        <f t="shared" si="45"/>
        <v>15041</v>
      </c>
      <c r="O39" s="22">
        <f t="shared" si="46"/>
        <v>16563</v>
      </c>
      <c r="P39" s="22">
        <f t="shared" si="47"/>
        <v>16563</v>
      </c>
      <c r="Q39" s="23">
        <f t="shared" si="48"/>
        <v>1.27</v>
      </c>
      <c r="R39" s="23">
        <f t="shared" si="23"/>
        <v>1.1299999999999999</v>
      </c>
      <c r="S39" s="23">
        <f t="shared" si="49"/>
        <v>1.107</v>
      </c>
      <c r="T39" s="23">
        <f t="shared" si="50"/>
        <v>1.0049999999999999</v>
      </c>
      <c r="U39" s="23">
        <f t="shared" si="51"/>
        <v>1.0049999999999999</v>
      </c>
      <c r="V39" s="26">
        <f t="shared" si="14"/>
        <v>0.27119901245002376</v>
      </c>
      <c r="W39" s="22">
        <f t="shared" si="21"/>
        <v>298023.983488</v>
      </c>
      <c r="X39" s="22">
        <f t="shared" si="52"/>
        <v>13700.482712000001</v>
      </c>
      <c r="Y39" s="22">
        <f t="shared" si="53"/>
        <v>0.13914597669252751</v>
      </c>
      <c r="Z39" s="22">
        <f t="shared" si="54"/>
        <v>2.6549466792934373</v>
      </c>
      <c r="AA39" s="22">
        <f t="shared" si="55"/>
        <v>0.8195729883462638</v>
      </c>
      <c r="AB39" s="22">
        <f t="shared" si="24"/>
        <v>1</v>
      </c>
      <c r="AC39" s="22">
        <f t="shared" si="56"/>
        <v>1</v>
      </c>
    </row>
    <row r="40" spans="1:29">
      <c r="A40" s="9" t="s">
        <v>87</v>
      </c>
      <c r="B40" s="27">
        <v>630</v>
      </c>
      <c r="C40" s="23">
        <v>7.61</v>
      </c>
      <c r="D40" s="22">
        <v>349.5</v>
      </c>
      <c r="E40" s="24">
        <v>35</v>
      </c>
      <c r="F40" s="22">
        <v>1890</v>
      </c>
      <c r="G40" s="64">
        <f t="shared" si="25"/>
        <v>82.785808147174762</v>
      </c>
      <c r="H40" s="65">
        <f t="shared" si="26"/>
        <v>1.368020801297285</v>
      </c>
      <c r="I40" s="25">
        <f t="shared" si="42"/>
        <v>0.14099999999999999</v>
      </c>
      <c r="J40" s="22">
        <v>18000</v>
      </c>
      <c r="K40" s="22">
        <f t="shared" si="43"/>
        <v>14032</v>
      </c>
      <c r="L40" s="26">
        <f t="shared" si="22"/>
        <v>3</v>
      </c>
      <c r="M40" s="22">
        <f t="shared" si="44"/>
        <v>15590</v>
      </c>
      <c r="N40" s="22">
        <f t="shared" si="45"/>
        <v>16536</v>
      </c>
      <c r="O40" s="22">
        <f t="shared" si="46"/>
        <v>17953</v>
      </c>
      <c r="P40" s="22">
        <f t="shared" si="47"/>
        <v>17953</v>
      </c>
      <c r="Q40" s="23">
        <f t="shared" si="48"/>
        <v>1.2829999999999999</v>
      </c>
      <c r="R40" s="23">
        <f t="shared" si="23"/>
        <v>1.1499999999999999</v>
      </c>
      <c r="S40" s="23">
        <f t="shared" si="49"/>
        <v>1.089</v>
      </c>
      <c r="T40" s="23">
        <f t="shared" si="50"/>
        <v>1.0029999999999999</v>
      </c>
      <c r="U40" s="23">
        <f t="shared" si="51"/>
        <v>1.0029999999999999</v>
      </c>
      <c r="V40" s="26">
        <f t="shared" si="14"/>
        <v>0.33357854511033441</v>
      </c>
      <c r="W40" s="22">
        <f t="shared" si="21"/>
        <v>296844.66786446323</v>
      </c>
      <c r="X40" s="22">
        <f t="shared" si="52"/>
        <v>14879.798335536805</v>
      </c>
      <c r="Y40" s="22">
        <f t="shared" si="53"/>
        <v>0.14091709651405684</v>
      </c>
      <c r="Z40" s="22">
        <f t="shared" si="54"/>
        <v>2.630613392019133</v>
      </c>
      <c r="AA40" s="22">
        <f t="shared" si="55"/>
        <v>0.82045854825702846</v>
      </c>
      <c r="AB40" s="22">
        <f t="shared" si="24"/>
        <v>1</v>
      </c>
      <c r="AC40" s="22">
        <f t="shared" si="56"/>
        <v>1</v>
      </c>
    </row>
    <row r="41" spans="1:29">
      <c r="A41" s="9" t="s">
        <v>88</v>
      </c>
      <c r="B41" s="27">
        <v>630</v>
      </c>
      <c r="C41" s="23">
        <v>8.44</v>
      </c>
      <c r="D41" s="22">
        <v>350</v>
      </c>
      <c r="E41" s="24">
        <v>34.5</v>
      </c>
      <c r="F41" s="22">
        <v>1890</v>
      </c>
      <c r="G41" s="64">
        <f t="shared" si="25"/>
        <v>74.644549763033183</v>
      </c>
      <c r="H41" s="65">
        <f t="shared" si="26"/>
        <v>1.2352525965513765</v>
      </c>
      <c r="I41" s="25">
        <f t="shared" si="42"/>
        <v>0.13900000000000001</v>
      </c>
      <c r="J41" s="22">
        <v>18600</v>
      </c>
      <c r="K41" s="22">
        <f t="shared" si="43"/>
        <v>14426</v>
      </c>
      <c r="L41" s="26">
        <f t="shared" si="22"/>
        <v>3</v>
      </c>
      <c r="M41" s="22">
        <f t="shared" si="44"/>
        <v>15954</v>
      </c>
      <c r="N41" s="22">
        <f t="shared" si="45"/>
        <v>17193</v>
      </c>
      <c r="O41" s="22">
        <f t="shared" si="46"/>
        <v>18585</v>
      </c>
      <c r="P41" s="22">
        <f t="shared" si="47"/>
        <v>18585</v>
      </c>
      <c r="Q41" s="23">
        <f t="shared" si="48"/>
        <v>1.2889999999999999</v>
      </c>
      <c r="R41" s="23">
        <f t="shared" si="23"/>
        <v>1.17</v>
      </c>
      <c r="S41" s="23">
        <f t="shared" si="49"/>
        <v>1.0820000000000001</v>
      </c>
      <c r="T41" s="23">
        <f t="shared" si="50"/>
        <v>1.0009999999999999</v>
      </c>
      <c r="U41" s="23">
        <f t="shared" si="51"/>
        <v>1.0009999999999999</v>
      </c>
      <c r="V41" s="26">
        <f t="shared" si="14"/>
        <v>0.36155447700125898</v>
      </c>
      <c r="W41" s="22">
        <f t="shared" si="21"/>
        <v>295243.7801254912</v>
      </c>
      <c r="X41" s="22">
        <f t="shared" si="52"/>
        <v>16480.686074508816</v>
      </c>
      <c r="Y41" s="22">
        <f t="shared" si="53"/>
        <v>0.13939000939503801</v>
      </c>
      <c r="Z41" s="22">
        <f t="shared" si="54"/>
        <v>2.6515875964173263</v>
      </c>
      <c r="AA41" s="22">
        <f t="shared" si="55"/>
        <v>0.81969500469751899</v>
      </c>
      <c r="AB41" s="22">
        <f t="shared" si="24"/>
        <v>1</v>
      </c>
      <c r="AC41" s="22">
        <f t="shared" si="56"/>
        <v>1</v>
      </c>
    </row>
    <row r="42" spans="1:29">
      <c r="A42" s="9" t="s">
        <v>89</v>
      </c>
      <c r="B42" s="27">
        <v>630</v>
      </c>
      <c r="C42" s="23">
        <v>10.210000000000001</v>
      </c>
      <c r="D42" s="22">
        <v>323.3</v>
      </c>
      <c r="E42" s="24">
        <v>38.4</v>
      </c>
      <c r="F42" s="22">
        <v>1890</v>
      </c>
      <c r="G42" s="64">
        <f t="shared" si="25"/>
        <v>61.704211557296766</v>
      </c>
      <c r="H42" s="65">
        <f t="shared" si="26"/>
        <v>0.94321378706733072</v>
      </c>
      <c r="I42" s="25">
        <f t="shared" si="42"/>
        <v>0.13900000000000001</v>
      </c>
      <c r="J42" s="22">
        <v>20500</v>
      </c>
      <c r="K42" s="22">
        <f t="shared" si="43"/>
        <v>15953</v>
      </c>
      <c r="L42" s="26">
        <f t="shared" si="22"/>
        <v>3</v>
      </c>
      <c r="M42" s="22">
        <f t="shared" si="44"/>
        <v>17634</v>
      </c>
      <c r="N42" s="22">
        <f t="shared" si="45"/>
        <v>19008</v>
      </c>
      <c r="O42" s="22">
        <f t="shared" si="46"/>
        <v>20535</v>
      </c>
      <c r="P42" s="22">
        <f t="shared" si="47"/>
        <v>20535</v>
      </c>
      <c r="Q42" s="23">
        <f t="shared" si="48"/>
        <v>1.2849999999999999</v>
      </c>
      <c r="R42" s="23">
        <f t="shared" si="23"/>
        <v>1.1599999999999999</v>
      </c>
      <c r="S42" s="23">
        <f t="shared" si="49"/>
        <v>1.0780000000000001</v>
      </c>
      <c r="T42" s="23">
        <f t="shared" si="50"/>
        <v>0.998</v>
      </c>
      <c r="U42" s="23">
        <f t="shared" si="51"/>
        <v>0.998</v>
      </c>
      <c r="V42" s="26">
        <f t="shared" si="14"/>
        <v>0.36448105327367381</v>
      </c>
      <c r="W42" s="22">
        <f t="shared" si="21"/>
        <v>291844.29640900722</v>
      </c>
      <c r="X42" s="22">
        <f t="shared" si="52"/>
        <v>19880.169790992775</v>
      </c>
      <c r="Y42" s="22">
        <f t="shared" si="53"/>
        <v>0.13911202137265216</v>
      </c>
      <c r="Z42" s="22">
        <f t="shared" si="54"/>
        <v>2.6554142309424842</v>
      </c>
      <c r="AA42" s="22">
        <f t="shared" si="55"/>
        <v>0.81955601068632611</v>
      </c>
      <c r="AB42" s="22">
        <f t="shared" si="24"/>
        <v>1</v>
      </c>
      <c r="AC42" s="22">
        <f t="shared" si="56"/>
        <v>1</v>
      </c>
    </row>
    <row r="43" spans="1:29">
      <c r="A43" s="9" t="s">
        <v>90</v>
      </c>
      <c r="B43" s="27">
        <v>630</v>
      </c>
      <c r="C43" s="23">
        <v>11.6</v>
      </c>
      <c r="D43" s="22">
        <v>347.2</v>
      </c>
      <c r="E43" s="24">
        <v>46</v>
      </c>
      <c r="F43" s="22">
        <v>1890</v>
      </c>
      <c r="G43" s="64">
        <f t="shared" si="25"/>
        <v>54.310344827586206</v>
      </c>
      <c r="H43" s="65">
        <f t="shared" si="26"/>
        <v>0.89156272927366098</v>
      </c>
      <c r="I43" s="25">
        <f t="shared" si="42"/>
        <v>0.14599999999999999</v>
      </c>
      <c r="J43" s="22">
        <v>24400</v>
      </c>
      <c r="K43" s="22">
        <f t="shared" si="43"/>
        <v>19132</v>
      </c>
      <c r="L43" s="26">
        <f t="shared" si="22"/>
        <v>3</v>
      </c>
      <c r="M43" s="22">
        <f t="shared" si="44"/>
        <v>21127</v>
      </c>
      <c r="N43" s="22">
        <f t="shared" si="45"/>
        <v>22824</v>
      </c>
      <c r="O43" s="22">
        <f t="shared" si="46"/>
        <v>24478</v>
      </c>
      <c r="P43" s="22">
        <f t="shared" si="47"/>
        <v>24478</v>
      </c>
      <c r="Q43" s="23">
        <f t="shared" si="48"/>
        <v>1.2749999999999999</v>
      </c>
      <c r="R43" s="23">
        <f t="shared" si="23"/>
        <v>1.1499999999999999</v>
      </c>
      <c r="S43" s="23">
        <f t="shared" si="49"/>
        <v>1.069</v>
      </c>
      <c r="T43" s="23">
        <f t="shared" si="50"/>
        <v>0.997</v>
      </c>
      <c r="U43" s="23">
        <f t="shared" si="51"/>
        <v>0.997</v>
      </c>
      <c r="V43" s="26">
        <f t="shared" si="14"/>
        <v>0.37035578832592764</v>
      </c>
      <c r="W43" s="22">
        <f t="shared" si="21"/>
        <v>289188.44448351994</v>
      </c>
      <c r="X43" s="22">
        <f t="shared" si="52"/>
        <v>22536.021716480052</v>
      </c>
      <c r="Y43" s="22">
        <f t="shared" si="53"/>
        <v>0.14596146044502903</v>
      </c>
      <c r="Z43" s="22">
        <f t="shared" si="54"/>
        <v>2.5618936966661412</v>
      </c>
      <c r="AA43" s="22">
        <f t="shared" si="55"/>
        <v>0.8229807302225145</v>
      </c>
      <c r="AB43" s="22">
        <f t="shared" si="24"/>
        <v>1</v>
      </c>
      <c r="AC43" s="22">
        <f t="shared" si="56"/>
        <v>1</v>
      </c>
    </row>
    <row r="44" spans="1:29">
      <c r="A44" s="9" t="s">
        <v>91</v>
      </c>
      <c r="B44" s="27">
        <v>720</v>
      </c>
      <c r="C44" s="23">
        <v>8.3000000000000007</v>
      </c>
      <c r="D44" s="22">
        <v>312</v>
      </c>
      <c r="E44" s="24">
        <v>15</v>
      </c>
      <c r="F44" s="22">
        <v>2160</v>
      </c>
      <c r="G44" s="64">
        <f t="shared" si="25"/>
        <v>86.746987951807228</v>
      </c>
      <c r="H44" s="65">
        <f t="shared" si="26"/>
        <v>1.2796718790053834</v>
      </c>
      <c r="I44" s="25">
        <f t="shared" si="42"/>
        <v>0.113</v>
      </c>
      <c r="J44" s="22">
        <v>15000</v>
      </c>
      <c r="K44" s="22">
        <f t="shared" si="43"/>
        <v>10745</v>
      </c>
      <c r="L44" s="26">
        <f t="shared" si="22"/>
        <v>3</v>
      </c>
      <c r="M44" s="22">
        <f t="shared" si="44"/>
        <v>11619</v>
      </c>
      <c r="N44" s="22">
        <f t="shared" si="45"/>
        <v>13538</v>
      </c>
      <c r="O44" s="22">
        <f t="shared" si="46"/>
        <v>14728</v>
      </c>
      <c r="P44" s="22">
        <f t="shared" si="47"/>
        <v>14728</v>
      </c>
      <c r="Q44" s="23">
        <f t="shared" si="48"/>
        <v>1.3959999999999999</v>
      </c>
      <c r="R44" s="23">
        <f t="shared" si="23"/>
        <v>1.29</v>
      </c>
      <c r="S44" s="23">
        <f t="shared" si="49"/>
        <v>1.1080000000000001</v>
      </c>
      <c r="T44" s="23">
        <f t="shared" si="50"/>
        <v>1.018</v>
      </c>
      <c r="U44" s="23">
        <f t="shared" si="51"/>
        <v>1.018</v>
      </c>
      <c r="V44" s="26">
        <f t="shared" si="14"/>
        <v>0.49832271365568948</v>
      </c>
      <c r="W44" s="22">
        <f t="shared" si="21"/>
        <v>388592.59368087997</v>
      </c>
      <c r="X44" s="22">
        <f t="shared" si="52"/>
        <v>18557.72951912005</v>
      </c>
      <c r="Y44" s="22">
        <f t="shared" si="53"/>
        <v>0.11304416702287541</v>
      </c>
      <c r="Z44" s="22">
        <f t="shared" si="54"/>
        <v>3.0259256329410329</v>
      </c>
      <c r="AA44" s="22">
        <f t="shared" si="55"/>
        <v>0.80652208351143773</v>
      </c>
      <c r="AB44" s="22">
        <f t="shared" si="24"/>
        <v>1</v>
      </c>
      <c r="AC44" s="22">
        <f t="shared" si="56"/>
        <v>1</v>
      </c>
    </row>
    <row r="45" spans="1:29">
      <c r="A45" s="9" t="s">
        <v>92</v>
      </c>
      <c r="B45" s="27">
        <v>820</v>
      </c>
      <c r="C45" s="23">
        <v>8.93</v>
      </c>
      <c r="D45" s="22">
        <v>331</v>
      </c>
      <c r="E45" s="24">
        <v>45</v>
      </c>
      <c r="F45" s="22">
        <v>2460</v>
      </c>
      <c r="G45" s="64">
        <f t="shared" si="25"/>
        <v>91.82530795072789</v>
      </c>
      <c r="H45" s="65">
        <f t="shared" si="26"/>
        <v>1.4370769234842049</v>
      </c>
      <c r="I45" s="25">
        <f t="shared" si="42"/>
        <v>0.151</v>
      </c>
      <c r="J45" s="22">
        <v>33600</v>
      </c>
      <c r="K45" s="22">
        <f t="shared" si="43"/>
        <v>26861</v>
      </c>
      <c r="L45" s="26">
        <f t="shared" si="22"/>
        <v>3</v>
      </c>
      <c r="M45" s="22">
        <f t="shared" si="44"/>
        <v>30272</v>
      </c>
      <c r="N45" s="22">
        <f t="shared" si="45"/>
        <v>30503</v>
      </c>
      <c r="O45" s="22">
        <f t="shared" si="46"/>
        <v>33492</v>
      </c>
      <c r="P45" s="22">
        <f t="shared" si="47"/>
        <v>33492</v>
      </c>
      <c r="Q45" s="23">
        <f t="shared" si="48"/>
        <v>1.2509999999999999</v>
      </c>
      <c r="R45" s="23">
        <f t="shared" si="23"/>
        <v>1.1100000000000001</v>
      </c>
      <c r="S45" s="23">
        <f t="shared" si="49"/>
        <v>1.1020000000000001</v>
      </c>
      <c r="T45" s="23">
        <f t="shared" si="50"/>
        <v>1.0029999999999999</v>
      </c>
      <c r="U45" s="23">
        <f t="shared" si="51"/>
        <v>1.0029999999999999</v>
      </c>
      <c r="V45" s="26">
        <f t="shared" si="14"/>
        <v>0.24879775556998782</v>
      </c>
      <c r="W45" s="22">
        <f t="shared" si="21"/>
        <v>505347.51956068078</v>
      </c>
      <c r="X45" s="22">
        <f t="shared" si="52"/>
        <v>22754.09563931925</v>
      </c>
      <c r="Y45" s="22">
        <f t="shared" si="53"/>
        <v>0.15143751000979974</v>
      </c>
      <c r="Z45" s="22">
        <f t="shared" si="54"/>
        <v>2.4882724952641646</v>
      </c>
      <c r="AA45" s="22">
        <f t="shared" si="55"/>
        <v>0.82571875500489988</v>
      </c>
      <c r="AB45" s="22">
        <f t="shared" si="24"/>
        <v>1</v>
      </c>
      <c r="AC45" s="22">
        <f t="shared" si="56"/>
        <v>1</v>
      </c>
    </row>
    <row r="46" spans="1:29">
      <c r="A46" s="9" t="s">
        <v>93</v>
      </c>
      <c r="B46" s="27">
        <v>1020</v>
      </c>
      <c r="C46" s="23">
        <v>9.64</v>
      </c>
      <c r="D46" s="22">
        <v>336</v>
      </c>
      <c r="E46" s="24">
        <v>16.899999999999999</v>
      </c>
      <c r="F46" s="22">
        <v>3060</v>
      </c>
      <c r="G46" s="64">
        <f t="shared" si="25"/>
        <v>105.80912863070539</v>
      </c>
      <c r="H46" s="65">
        <f t="shared" si="26"/>
        <v>1.6809393484594333</v>
      </c>
      <c r="I46" s="25">
        <f t="shared" si="42"/>
        <v>0.11799999999999999</v>
      </c>
      <c r="J46" s="22">
        <v>30000</v>
      </c>
      <c r="K46" s="22">
        <f t="shared" si="43"/>
        <v>21580</v>
      </c>
      <c r="L46" s="26">
        <f t="shared" si="22"/>
        <v>3</v>
      </c>
      <c r="M46" s="22">
        <f t="shared" si="44"/>
        <v>23574</v>
      </c>
      <c r="N46" s="22">
        <f t="shared" si="45"/>
        <v>26573</v>
      </c>
      <c r="O46" s="22">
        <f t="shared" si="46"/>
        <v>28980</v>
      </c>
      <c r="P46" s="22">
        <f t="shared" si="47"/>
        <v>28980</v>
      </c>
      <c r="Q46" s="23">
        <f t="shared" si="48"/>
        <v>1.39</v>
      </c>
      <c r="R46" s="23">
        <f t="shared" si="23"/>
        <v>1.27</v>
      </c>
      <c r="S46" s="23">
        <f t="shared" si="49"/>
        <v>1.129</v>
      </c>
      <c r="T46" s="23">
        <f t="shared" si="50"/>
        <v>1.0349999999999999</v>
      </c>
      <c r="U46" s="23">
        <f t="shared" si="51"/>
        <v>1.0349999999999999</v>
      </c>
      <c r="V46" s="26">
        <f t="shared" si="14"/>
        <v>0.43612296769200776</v>
      </c>
      <c r="W46" s="22">
        <f t="shared" si="21"/>
        <v>786529.38027032325</v>
      </c>
      <c r="X46" s="22">
        <f t="shared" si="52"/>
        <v>30598.698929676757</v>
      </c>
      <c r="Y46" s="22">
        <f t="shared" si="53"/>
        <v>0.11821683760779973</v>
      </c>
      <c r="Z46" s="22">
        <f t="shared" si="54"/>
        <v>2.9505672560535166</v>
      </c>
      <c r="AA46" s="22">
        <f t="shared" si="55"/>
        <v>0.80910841880389983</v>
      </c>
      <c r="AB46" s="22">
        <f t="shared" si="24"/>
        <v>1</v>
      </c>
      <c r="AC46" s="22">
        <f t="shared" si="56"/>
        <v>1</v>
      </c>
    </row>
    <row r="47" spans="1:29">
      <c r="A47" s="9" t="s">
        <v>94</v>
      </c>
      <c r="B47" s="27">
        <v>1020</v>
      </c>
      <c r="C47" s="23">
        <v>13.25</v>
      </c>
      <c r="D47" s="22">
        <v>368.7</v>
      </c>
      <c r="E47" s="24">
        <v>28.9</v>
      </c>
      <c r="F47" s="22">
        <v>3060</v>
      </c>
      <c r="G47" s="64">
        <f t="shared" si="25"/>
        <v>76.981132075471692</v>
      </c>
      <c r="H47" s="65">
        <f t="shared" si="26"/>
        <v>1.3419831393014852</v>
      </c>
      <c r="I47" s="25">
        <f t="shared" si="42"/>
        <v>0.13500000000000001</v>
      </c>
      <c r="J47" s="22">
        <v>46000</v>
      </c>
      <c r="K47" s="22">
        <f t="shared" si="43"/>
        <v>34494</v>
      </c>
      <c r="L47" s="26">
        <f t="shared" si="22"/>
        <v>3</v>
      </c>
      <c r="M47" s="22">
        <f t="shared" si="44"/>
        <v>37855</v>
      </c>
      <c r="N47" s="22">
        <f t="shared" si="45"/>
        <v>41915</v>
      </c>
      <c r="O47" s="22">
        <f t="shared" si="46"/>
        <v>45104</v>
      </c>
      <c r="P47" s="22">
        <f t="shared" si="47"/>
        <v>45104</v>
      </c>
      <c r="Q47" s="23">
        <f t="shared" si="48"/>
        <v>1.3340000000000001</v>
      </c>
      <c r="R47" s="23">
        <f t="shared" si="23"/>
        <v>1.22</v>
      </c>
      <c r="S47" s="23">
        <f t="shared" si="49"/>
        <v>1.097</v>
      </c>
      <c r="T47" s="23">
        <f t="shared" si="50"/>
        <v>1.02</v>
      </c>
      <c r="U47" s="23">
        <f t="shared" si="51"/>
        <v>1.02</v>
      </c>
      <c r="V47" s="26">
        <f t="shared" si="14"/>
        <v>0.4081663388876014</v>
      </c>
      <c r="W47" s="22">
        <f t="shared" si="21"/>
        <v>775221.00906549999</v>
      </c>
      <c r="X47" s="22">
        <f t="shared" si="52"/>
        <v>41907.070134500005</v>
      </c>
      <c r="Y47" s="22">
        <f t="shared" si="53"/>
        <v>0.13503548977973301</v>
      </c>
      <c r="Z47" s="22">
        <f t="shared" si="54"/>
        <v>2.71183135857583</v>
      </c>
      <c r="AA47" s="22">
        <f t="shared" si="55"/>
        <v>0.8175177448898665</v>
      </c>
      <c r="AB47" s="22">
        <f t="shared" si="24"/>
        <v>1</v>
      </c>
      <c r="AC47" s="22">
        <f t="shared" si="56"/>
        <v>1</v>
      </c>
    </row>
    <row r="48" spans="1:29">
      <c r="L48" s="26"/>
      <c r="M48" s="22" t="s">
        <v>66</v>
      </c>
      <c r="O48" s="22"/>
      <c r="R48" s="23" t="s">
        <v>66</v>
      </c>
      <c r="V48" s="26"/>
      <c r="W48" s="22"/>
      <c r="Y48" s="22" t="s">
        <v>66</v>
      </c>
      <c r="AB48" s="22"/>
    </row>
    <row r="49" spans="1:29">
      <c r="A49" s="14" t="s">
        <v>95</v>
      </c>
      <c r="B49" s="10" t="s">
        <v>96</v>
      </c>
      <c r="C49" s="14">
        <v>1988</v>
      </c>
      <c r="D49" s="9" t="s">
        <v>97</v>
      </c>
      <c r="E49" s="11" t="s">
        <v>98</v>
      </c>
      <c r="F49" s="9" t="s">
        <v>99</v>
      </c>
      <c r="G49" s="9" t="s">
        <v>100</v>
      </c>
      <c r="H49" s="9" t="s">
        <v>101</v>
      </c>
      <c r="I49" s="13" t="s">
        <v>102</v>
      </c>
      <c r="J49" s="9" t="s">
        <v>103</v>
      </c>
      <c r="L49" s="26"/>
      <c r="M49" s="22" t="s">
        <v>66</v>
      </c>
      <c r="O49" s="22"/>
      <c r="Q49" s="23"/>
      <c r="R49" s="23" t="s">
        <v>66</v>
      </c>
      <c r="S49" s="23"/>
      <c r="T49" s="23"/>
      <c r="U49" s="23"/>
      <c r="V49" s="26"/>
      <c r="W49" s="22"/>
      <c r="Y49" s="22" t="s">
        <v>66</v>
      </c>
      <c r="AB49" s="22"/>
    </row>
    <row r="50" spans="1:29">
      <c r="A50" s="9" t="s">
        <v>104</v>
      </c>
      <c r="B50" s="23">
        <v>165</v>
      </c>
      <c r="C50" s="23">
        <v>4.5</v>
      </c>
      <c r="D50" s="22">
        <v>254.4</v>
      </c>
      <c r="E50" s="24">
        <v>33.200000000000003</v>
      </c>
      <c r="F50" s="22">
        <v>660</v>
      </c>
      <c r="G50" s="64">
        <f>B50/C50</f>
        <v>36.666666666666664</v>
      </c>
      <c r="H50" s="65">
        <f>G50/(21150/D50)</f>
        <v>0.44104018912529547</v>
      </c>
      <c r="I50" s="25">
        <f>ROUND(Y50,3)</f>
        <v>0.16200000000000001</v>
      </c>
      <c r="J50" s="22">
        <v>1647</v>
      </c>
      <c r="K50" s="22">
        <f>ROUND((0.85*E50*W50+D50*X50)/1000,0)</f>
        <v>1117</v>
      </c>
      <c r="L50" s="26">
        <f t="shared" si="22"/>
        <v>4</v>
      </c>
      <c r="M50" s="22">
        <f>ROUND((E50*W50+D50*X50)/1000,0)</f>
        <v>1212</v>
      </c>
      <c r="N50" s="22">
        <f>ROUND((0.85*E50*W50+6*C50*D50*W50/(B50-2*C50))/1000,0)</f>
        <v>1381</v>
      </c>
      <c r="O50" s="22">
        <f>ROUND(((AA50*D50*X50)+(E50*W50*(1+Z50*(C50/B50)*(D50/E50))))/1000,0)</f>
        <v>1426</v>
      </c>
      <c r="P50" s="22">
        <f>ROUND(AC50*O50,0)</f>
        <v>1426</v>
      </c>
      <c r="Q50" s="23">
        <f>ROUND((J50/K50),3)</f>
        <v>1.474</v>
      </c>
      <c r="R50" s="23">
        <f t="shared" si="23"/>
        <v>1.36</v>
      </c>
      <c r="S50" s="23">
        <f>ROUND((J50/N50),3)</f>
        <v>1.1930000000000001</v>
      </c>
      <c r="T50" s="23">
        <f>ROUND((J50/O50),3)</f>
        <v>1.155</v>
      </c>
      <c r="U50" s="23">
        <f>ROUND((J50/P50),3)</f>
        <v>1.155</v>
      </c>
      <c r="V50" s="26">
        <f t="shared" si="14"/>
        <v>0.47626845768712872</v>
      </c>
      <c r="W50" s="22">
        <f t="shared" si="21"/>
        <v>19113.445728000002</v>
      </c>
      <c r="X50" s="22">
        <f>0.785398*(B50*B50-(B50-2*C50)*(B50-2*C50))</f>
        <v>2269.0148220000001</v>
      </c>
      <c r="Y50" s="22">
        <f>SQRT((64*M50*F50*F50)/(PI()^3*((B50^4-(B50-2*C50)^4)*200+5.7*(E50+8)^0.33333*((B50-2*C50)^4-H50^4))))</f>
        <v>0.16214083625192768</v>
      </c>
      <c r="Z50" s="22">
        <f>IF((4.9-18.5*Y50+17*Y50*Y50)&lt;0,0,(4.9-18.5*Y50+17*Y50*Y50))</f>
        <v>2.3473185926074032</v>
      </c>
      <c r="AA50" s="22">
        <f>IF((0.25*(3+2*Y50))&gt;1,1,(0.25*(3+2*Y50)))</f>
        <v>0.83107041812596383</v>
      </c>
      <c r="AB50" s="22">
        <f t="shared" si="24"/>
        <v>1</v>
      </c>
      <c r="AC50" s="22">
        <f>IF(Y50&lt;0.2,1,(AB50-SQRT(AB50*AB50-4*Y50*Y50))/(2*Y50*Y50))</f>
        <v>1</v>
      </c>
    </row>
    <row r="51" spans="1:29">
      <c r="A51" s="9" t="s">
        <v>105</v>
      </c>
      <c r="B51" s="23">
        <v>114</v>
      </c>
      <c r="C51" s="23">
        <v>4.5</v>
      </c>
      <c r="D51" s="22">
        <v>271</v>
      </c>
      <c r="E51" s="24">
        <v>33.200000000000003</v>
      </c>
      <c r="F51" s="22">
        <v>456</v>
      </c>
      <c r="G51" s="64">
        <f t="shared" ref="G51:G114" si="57">B51/C51</f>
        <v>25.333333333333332</v>
      </c>
      <c r="H51" s="65">
        <f t="shared" ref="H51:H114" si="58">G51/(21150/D51)</f>
        <v>0.32460204885736804</v>
      </c>
      <c r="I51" s="25">
        <f>ROUND(Y51,3)</f>
        <v>0.16</v>
      </c>
      <c r="J51" s="22">
        <v>1033</v>
      </c>
      <c r="K51" s="22">
        <f>ROUND((0.85*E51*W51+D51*X51)/1000,0)</f>
        <v>664</v>
      </c>
      <c r="L51" s="26">
        <f t="shared" si="22"/>
        <v>4</v>
      </c>
      <c r="M51" s="22">
        <f>ROUND((E51*W51+D51*X51)/1000,0)</f>
        <v>707</v>
      </c>
      <c r="N51" s="22">
        <f>ROUND((0.85*E51*W51+6*C51*D51*W51/(B51-2*C51))/1000,0)</f>
        <v>848</v>
      </c>
      <c r="O51" s="22">
        <f>ROUND(((AA51*D51*X51)+(E51*W51*(1+Z51*(C51/B51)*(D51/E51))))/1000,0)</f>
        <v>856</v>
      </c>
      <c r="P51" s="22">
        <f>ROUND(AC51*O51,0)</f>
        <v>856</v>
      </c>
      <c r="Q51" s="23">
        <f>ROUND((J51/K51),3)</f>
        <v>1.556</v>
      </c>
      <c r="R51" s="23">
        <f t="shared" si="23"/>
        <v>1.46</v>
      </c>
      <c r="S51" s="23">
        <f>ROUND((J51/N51),3)</f>
        <v>1.218</v>
      </c>
      <c r="T51" s="23">
        <f>ROUND((J51/O51),3)</f>
        <v>1.2070000000000001</v>
      </c>
      <c r="U51" s="23">
        <f>ROUND((J51/P51),3)</f>
        <v>1.2070000000000001</v>
      </c>
      <c r="V51" s="26">
        <f t="shared" si="14"/>
        <v>0.59337096622065066</v>
      </c>
      <c r="W51" s="22">
        <f t="shared" si="21"/>
        <v>8659.0129500000003</v>
      </c>
      <c r="X51" s="22">
        <f>0.785398*(B51*B51-(B51-2*C51)*(B51-2*C51))</f>
        <v>1548.019458</v>
      </c>
      <c r="Y51" s="22">
        <f>SQRT((64*M51*F51*F51)/(PI()^3*((B51^4-(B51-2*C51)^4)*200+5.7*(E51+8)^0.33333*((B51-2*C51)^4-H51^4))))</f>
        <v>0.15994145650085204</v>
      </c>
      <c r="Z51" s="22">
        <f>IF((4.9-18.5*Y51+17*Y51*Y51)&lt;0,0,(4.9-18.5*Y51+17*Y51*Y51))</f>
        <v>2.3759646363636744</v>
      </c>
      <c r="AA51" s="22">
        <f>IF((0.25*(3+2*Y51))&gt;1,1,(0.25*(3+2*Y51)))</f>
        <v>0.82997072825042606</v>
      </c>
      <c r="AB51" s="22">
        <f t="shared" si="24"/>
        <v>1</v>
      </c>
      <c r="AC51" s="22">
        <f>IF(Y51&lt;0.2,1,(AB51-SQRT(AB51*AB51-4*Y51*Y51))/(2*Y51*Y51))</f>
        <v>1</v>
      </c>
    </row>
    <row r="52" spans="1:29">
      <c r="A52" s="9" t="s">
        <v>106</v>
      </c>
      <c r="B52" s="23">
        <v>88.5</v>
      </c>
      <c r="C52" s="23">
        <v>4</v>
      </c>
      <c r="D52" s="22">
        <v>232</v>
      </c>
      <c r="E52" s="24">
        <v>33.200000000000003</v>
      </c>
      <c r="F52" s="22">
        <v>354</v>
      </c>
      <c r="G52" s="64">
        <f t="shared" si="57"/>
        <v>22.125</v>
      </c>
      <c r="H52" s="65">
        <f t="shared" si="58"/>
        <v>0.24269503546099291</v>
      </c>
      <c r="I52" s="25">
        <f>ROUND(Y52,3)</f>
        <v>0.151</v>
      </c>
      <c r="J52" s="22">
        <v>602</v>
      </c>
      <c r="K52" s="22">
        <f>ROUND((0.85*E52*W52+D52*X52)/1000,0)</f>
        <v>390</v>
      </c>
      <c r="L52" s="26">
        <f t="shared" si="22"/>
        <v>4</v>
      </c>
      <c r="M52" s="22">
        <f>ROUND((E52*W52+D52*X52)/1000,0)</f>
        <v>415</v>
      </c>
      <c r="N52" s="22">
        <f>ROUND((0.85*E52*W52+6*C52*D52*W52/(B52-2*C52))/1000,0)</f>
        <v>496</v>
      </c>
      <c r="O52" s="22">
        <f>ROUND(((AA52*D52*X52)+(E52*W52*(1+Z52*(C52/B52)*(D52/E52))))/1000,0)</f>
        <v>505</v>
      </c>
      <c r="P52" s="22">
        <f>ROUND(AC52*O52,0)</f>
        <v>505</v>
      </c>
      <c r="Q52" s="23">
        <f>ROUND((J52/K52),3)</f>
        <v>1.544</v>
      </c>
      <c r="R52" s="23">
        <f t="shared" si="23"/>
        <v>1.45</v>
      </c>
      <c r="S52" s="23">
        <f>ROUND((J52/N52),3)</f>
        <v>1.214</v>
      </c>
      <c r="T52" s="23">
        <f>ROUND((J52/O52),3)</f>
        <v>1.1919999999999999</v>
      </c>
      <c r="U52" s="23">
        <f>ROUND((J52/P52),3)</f>
        <v>1.1919999999999999</v>
      </c>
      <c r="V52" s="26">
        <f t="shared" si="14"/>
        <v>0.59361705607710857</v>
      </c>
      <c r="W52" s="22">
        <f t="shared" si="21"/>
        <v>5089.5753895000007</v>
      </c>
      <c r="X52" s="22">
        <f>0.785398*(B52*B52-(B52-2*C52)*(B52-2*C52))</f>
        <v>1061.8580960000002</v>
      </c>
      <c r="Y52" s="22">
        <f>SQRT((64*M52*F52*F52)/(PI()^3*((B52^4-(B52-2*C52)^4)*200+5.7*(E52+8)^0.33333*((B52-2*C52)^4-H52^4))))</f>
        <v>0.15117886876978115</v>
      </c>
      <c r="Z52" s="22">
        <f>IF((4.9-18.5*Y52+17*Y52*Y52)&lt;0,0,(4.9-18.5*Y52+17*Y52*Y52))</f>
        <v>2.4917267839217314</v>
      </c>
      <c r="AA52" s="22">
        <f>IF((0.25*(3+2*Y52))&gt;1,1,(0.25*(3+2*Y52)))</f>
        <v>0.82558943438489063</v>
      </c>
      <c r="AB52" s="22">
        <f t="shared" si="24"/>
        <v>1</v>
      </c>
      <c r="AC52" s="22">
        <f>IF(Y52&lt;0.2,1,(AB52-SQRT(AB52*AB52-4*Y52*Y52))/(2*Y52*Y52))</f>
        <v>1</v>
      </c>
    </row>
    <row r="53" spans="1:29">
      <c r="A53" s="9" t="s">
        <v>107</v>
      </c>
      <c r="B53" s="23">
        <v>60</v>
      </c>
      <c r="C53" s="23">
        <v>3.5</v>
      </c>
      <c r="D53" s="22">
        <v>223</v>
      </c>
      <c r="E53" s="24">
        <v>33.200000000000003</v>
      </c>
      <c r="F53" s="22">
        <v>240</v>
      </c>
      <c r="G53" s="64">
        <f t="shared" si="57"/>
        <v>17.142857142857142</v>
      </c>
      <c r="H53" s="65">
        <f t="shared" si="58"/>
        <v>0.18074974670719349</v>
      </c>
      <c r="I53" s="25">
        <f>ROUND(Y53,3)</f>
        <v>0.14699999999999999</v>
      </c>
      <c r="J53" s="22">
        <v>334</v>
      </c>
      <c r="K53" s="22">
        <f>ROUND((0.85*E53*W53+D53*X53)/1000,0)</f>
        <v>201</v>
      </c>
      <c r="L53" s="26">
        <f t="shared" si="22"/>
        <v>4</v>
      </c>
      <c r="M53" s="22">
        <f>ROUND((E53*W53+D53*X53)/1000,0)</f>
        <v>212</v>
      </c>
      <c r="N53" s="22">
        <f>ROUND((0.85*E53*W53+6*C53*D53*W53/(B53-2*C53))/1000,0)</f>
        <v>257</v>
      </c>
      <c r="O53" s="22">
        <f>ROUND(((AA53*D53*X53)+(E53*W53*(1+Z53*(C53/B53)*(D53/E53))))/1000,0)</f>
        <v>261</v>
      </c>
      <c r="P53" s="22">
        <f>ROUND(AC53*O53,0)</f>
        <v>261</v>
      </c>
      <c r="Q53" s="23">
        <f>ROUND((J53/K53),3)</f>
        <v>1.6619999999999999</v>
      </c>
      <c r="R53" s="23">
        <f t="shared" si="23"/>
        <v>1.58</v>
      </c>
      <c r="S53" s="23">
        <f>ROUND((J53/N53),3)</f>
        <v>1.3</v>
      </c>
      <c r="T53" s="23">
        <f>ROUND((J53/O53),3)</f>
        <v>1.28</v>
      </c>
      <c r="U53" s="23">
        <f>ROUND((J53/P53),3)</f>
        <v>1.28</v>
      </c>
      <c r="V53" s="26">
        <f t="shared" si="14"/>
        <v>0.65348447836792456</v>
      </c>
      <c r="W53" s="22">
        <f t="shared" si="21"/>
        <v>2206.1829820000003</v>
      </c>
      <c r="X53" s="22">
        <f>0.785398*(B53*B53-(B53-2*C53)*(B53-2*C53))</f>
        <v>621.249818</v>
      </c>
      <c r="Y53" s="22">
        <f>SQRT((64*M53*F53*F53)/(PI()^3*((B53^4-(B53-2*C53)^4)*200+5.7*(E53+8)^0.33333*((B53-2*C53)^4-H53^4))))</f>
        <v>0.14682248199133191</v>
      </c>
      <c r="Z53" s="22">
        <f>IF((4.9-18.5*Y53+17*Y53*Y53)&lt;0,0,(4.9-18.5*Y53+17*Y53*Y53))</f>
        <v>2.5502503838679749</v>
      </c>
      <c r="AA53" s="22">
        <f>IF((0.25*(3+2*Y53))&gt;1,1,(0.25*(3+2*Y53)))</f>
        <v>0.82341124099566598</v>
      </c>
      <c r="AB53" s="22">
        <f t="shared" si="24"/>
        <v>1</v>
      </c>
      <c r="AC53" s="22">
        <f>IF(Y53&lt;0.2,1,(AB53-SQRT(AB53*AB53-4*Y53*Y53))/(2*Y53*Y53))</f>
        <v>1</v>
      </c>
    </row>
    <row r="54" spans="1:29">
      <c r="A54" s="9" t="s">
        <v>108</v>
      </c>
      <c r="B54" s="23">
        <v>48</v>
      </c>
      <c r="C54" s="23">
        <v>3.5</v>
      </c>
      <c r="D54" s="22">
        <v>304</v>
      </c>
      <c r="E54" s="24">
        <v>33.200000000000003</v>
      </c>
      <c r="F54" s="22">
        <v>192</v>
      </c>
      <c r="G54" s="64">
        <f t="shared" si="57"/>
        <v>13.714285714285714</v>
      </c>
      <c r="H54" s="65">
        <f t="shared" si="58"/>
        <v>0.1971225937183384</v>
      </c>
      <c r="I54" s="25">
        <f>ROUND(Y54,3)</f>
        <v>0.16300000000000001</v>
      </c>
      <c r="J54" s="22">
        <v>273</v>
      </c>
      <c r="K54" s="22">
        <f>ROUND((0.85*E54*W54+D54*X54)/1000,0)</f>
        <v>186</v>
      </c>
      <c r="L54" s="26">
        <f t="shared" si="22"/>
        <v>4</v>
      </c>
      <c r="M54" s="22">
        <f>ROUND((E54*W54+D54*X54)/1000,0)</f>
        <v>193</v>
      </c>
      <c r="N54" s="22">
        <f>ROUND((0.85*E54*W54+6*C54*D54*W54/(B54-2*C54))/1000,0)</f>
        <v>243</v>
      </c>
      <c r="O54" s="22">
        <f>ROUND(((AA54*D54*X54)+(E54*W54*(1+Z54*(C54/B54)*(D54/E54))))/1000,0)</f>
        <v>236</v>
      </c>
      <c r="P54" s="22">
        <f>ROUND(AC54*O54,0)</f>
        <v>236</v>
      </c>
      <c r="Q54" s="23">
        <f>ROUND((J54/K54),3)</f>
        <v>1.468</v>
      </c>
      <c r="R54" s="23">
        <f t="shared" si="23"/>
        <v>1.41</v>
      </c>
      <c r="S54" s="23">
        <f>ROUND((J54/N54),3)</f>
        <v>1.123</v>
      </c>
      <c r="T54" s="23">
        <f>ROUND((J54/O54),3)</f>
        <v>1.157</v>
      </c>
      <c r="U54" s="23">
        <f>ROUND((J54/P54),3)</f>
        <v>1.157</v>
      </c>
      <c r="V54" s="26">
        <f t="shared" si="14"/>
        <v>0.77071553376165802</v>
      </c>
      <c r="W54" s="22">
        <f t="shared" si="21"/>
        <v>1320.254038</v>
      </c>
      <c r="X54" s="22">
        <f>0.785398*(B54*B54-(B54-2*C54)*(B54-2*C54))</f>
        <v>489.302954</v>
      </c>
      <c r="Y54" s="22">
        <f>SQRT((64*M54*F54*F54)/(PI()^3*((B54^4-(B54-2*C54)^4)*200+5.7*(E54+8)^0.33333*((B54-2*C54)^4-H54^4))))</f>
        <v>0.16308441242743477</v>
      </c>
      <c r="Z54" s="22">
        <f>IF((4.9-18.5*Y54+17*Y54*Y54)&lt;0,0,(4.9-18.5*Y54+17*Y54*Y54))</f>
        <v>2.3350793048980854</v>
      </c>
      <c r="AA54" s="22">
        <f>IF((0.25*(3+2*Y54))&gt;1,1,(0.25*(3+2*Y54)))</f>
        <v>0.83154220621371744</v>
      </c>
      <c r="AB54" s="22">
        <f t="shared" si="24"/>
        <v>1</v>
      </c>
      <c r="AC54" s="22">
        <f>IF(Y54&lt;0.2,1,(AB54-SQRT(AB54*AB54-4*Y54*Y54))/(2*Y54*Y54))</f>
        <v>1</v>
      </c>
    </row>
    <row r="55" spans="1:29">
      <c r="G55" s="64"/>
      <c r="H55" s="65"/>
      <c r="L55" s="26"/>
      <c r="M55" s="22" t="s">
        <v>66</v>
      </c>
      <c r="O55" s="22"/>
      <c r="R55" s="23" t="s">
        <v>66</v>
      </c>
      <c r="V55" s="26"/>
      <c r="W55" s="22"/>
      <c r="Y55" s="22" t="s">
        <v>66</v>
      </c>
    </row>
    <row r="56" spans="1:29">
      <c r="A56" s="14" t="s">
        <v>109</v>
      </c>
      <c r="B56" s="10" t="s">
        <v>110</v>
      </c>
      <c r="C56" s="14">
        <v>1985</v>
      </c>
      <c r="D56" s="9" t="s">
        <v>111</v>
      </c>
      <c r="E56" s="11" t="s">
        <v>112</v>
      </c>
      <c r="F56" s="9" t="s">
        <v>113</v>
      </c>
      <c r="G56" s="64"/>
      <c r="H56" s="65"/>
      <c r="L56" s="26"/>
      <c r="M56" s="22" t="s">
        <v>66</v>
      </c>
      <c r="O56" s="22"/>
      <c r="Q56" s="23"/>
      <c r="R56" s="23" t="s">
        <v>66</v>
      </c>
      <c r="S56" s="23"/>
      <c r="T56" s="23"/>
      <c r="U56" s="23"/>
      <c r="V56" s="26"/>
      <c r="W56" s="22"/>
      <c r="Y56" s="22" t="s">
        <v>66</v>
      </c>
    </row>
    <row r="57" spans="1:29">
      <c r="A57" s="9" t="s">
        <v>114</v>
      </c>
      <c r="B57" s="23">
        <v>131.76</v>
      </c>
      <c r="C57" s="23">
        <v>2.38</v>
      </c>
      <c r="D57" s="22">
        <v>235</v>
      </c>
      <c r="E57" s="24">
        <v>17.399999999999999</v>
      </c>
      <c r="F57" s="22">
        <v>264</v>
      </c>
      <c r="G57" s="64">
        <f t="shared" si="57"/>
        <v>55.361344537815121</v>
      </c>
      <c r="H57" s="65">
        <f t="shared" si="58"/>
        <v>0.61512605042016799</v>
      </c>
      <c r="I57" s="25">
        <f>ROUND(Y57,3)</f>
        <v>7.0999999999999994E-2</v>
      </c>
      <c r="J57" s="22">
        <v>535</v>
      </c>
      <c r="K57" s="22">
        <f>ROUND((0.85*E57*W57+D57*X57)/1000,0)</f>
        <v>415</v>
      </c>
      <c r="L57" s="26">
        <f t="shared" si="22"/>
        <v>2.0036429872495449</v>
      </c>
      <c r="M57" s="22">
        <f>ROUND((E57*W57+D57*X57)/1000,0)</f>
        <v>448</v>
      </c>
      <c r="N57" s="22">
        <f>ROUND((0.85*E57*W57+6*C57*D57*W57/(B57-2*C57))/1000,0)</f>
        <v>522</v>
      </c>
      <c r="O57" s="22">
        <f>ROUND(((AA57*D57*X57)+(E57*W57*(1+Z57*(C57/B57)*(D57/E57))))/1000,0)</f>
        <v>596</v>
      </c>
      <c r="P57" s="22">
        <f>ROUND(AC57*O57,0)</f>
        <v>596</v>
      </c>
      <c r="Q57" s="23">
        <f>ROUND((J57/K57),3)</f>
        <v>1.2889999999999999</v>
      </c>
      <c r="R57" s="23">
        <f t="shared" si="23"/>
        <v>1.19</v>
      </c>
      <c r="S57" s="23">
        <f>ROUND((J57/N57),3)</f>
        <v>1.0249999999999999</v>
      </c>
      <c r="T57" s="23">
        <f>ROUND((J57/O57),3)</f>
        <v>0.89800000000000002</v>
      </c>
      <c r="U57" s="23">
        <f>ROUND((J57/P57),3)</f>
        <v>0.89800000000000002</v>
      </c>
      <c r="V57" s="26">
        <f t="shared" si="14"/>
        <v>0.50743887374224983</v>
      </c>
      <c r="W57" s="22">
        <f t="shared" si="21"/>
        <v>12667.684341999999</v>
      </c>
      <c r="X57" s="22">
        <f>0.785398*(B57*B57-(B57-2*C57)*(B57-2*C57))</f>
        <v>967.3728316447997</v>
      </c>
      <c r="Y57" s="22">
        <f>SQRT((64*M57*F57*F57)/(PI()^3*((B57^4-(B57-2*C57)^4)*200+5.7*(E57+8)^0.33333*((B57-2*C57)^4-H57^4))))</f>
        <v>7.1494847747660337E-2</v>
      </c>
      <c r="Z57" s="22">
        <f>IF((4.9-18.5*Y57+17*Y57*Y57)&lt;0,0,(4.9-18.5*Y57+17*Y57*Y57))</f>
        <v>3.6642410419941229</v>
      </c>
      <c r="AA57" s="22">
        <f>IF((0.25*(3+2*Y57))&gt;1,1,(0.25*(3+2*Y57)))</f>
        <v>0.78574742387383012</v>
      </c>
      <c r="AB57" s="22">
        <f t="shared" ref="AB57:AB120" si="59">IF(Y57&lt;0.2,1,(1+0.158*SQRT(Y57*Y57-0.04)+Y57*Y57))</f>
        <v>1</v>
      </c>
      <c r="AC57" s="22">
        <f>IF(Y57&lt;0.2,1,(AB57-SQRT(AB57*AB57-4*Y57*Y57))/(2*Y57*Y57))</f>
        <v>1</v>
      </c>
    </row>
    <row r="58" spans="1:29">
      <c r="A58" s="9" t="s">
        <v>115</v>
      </c>
      <c r="B58" s="23">
        <v>134.30000000000001</v>
      </c>
      <c r="C58" s="23">
        <v>3.12</v>
      </c>
      <c r="D58" s="22">
        <v>235</v>
      </c>
      <c r="E58" s="24">
        <v>26.6</v>
      </c>
      <c r="F58" s="22">
        <v>264</v>
      </c>
      <c r="G58" s="64">
        <f t="shared" si="57"/>
        <v>43.044871794871796</v>
      </c>
      <c r="H58" s="65">
        <f t="shared" si="58"/>
        <v>0.47827635327635326</v>
      </c>
      <c r="I58" s="25">
        <f>ROUND(Y58,3)</f>
        <v>7.5999999999999998E-2</v>
      </c>
      <c r="J58" s="22">
        <v>681</v>
      </c>
      <c r="K58" s="22">
        <f>ROUND((0.85*E58*W58+D58*X58)/1000,0)</f>
        <v>593</v>
      </c>
      <c r="L58" s="26">
        <f t="shared" si="22"/>
        <v>1.9657483246463141</v>
      </c>
      <c r="M58" s="22">
        <f>ROUND((E58*W58+D58*X58)/1000,0)</f>
        <v>645</v>
      </c>
      <c r="N58" s="22">
        <f>ROUND((0.85*E58*W58+6*C58*D58*W58/(B58-2*C58))/1000,0)</f>
        <v>734</v>
      </c>
      <c r="O58" s="22">
        <f>ROUND(((AA58*D58*X58)+(E58*W58*(1+Z58*(C58/B58)*(D58/E58))))/1000,0)</f>
        <v>834</v>
      </c>
      <c r="P58" s="22">
        <f>ROUND(AC58*O58,0)</f>
        <v>834</v>
      </c>
      <c r="Q58" s="23">
        <f>ROUND((J58/K58),3)</f>
        <v>1.1479999999999999</v>
      </c>
      <c r="R58" s="23">
        <f t="shared" si="23"/>
        <v>1.06</v>
      </c>
      <c r="S58" s="23">
        <f>ROUND((J58/N58),3)</f>
        <v>0.92800000000000005</v>
      </c>
      <c r="T58" s="23">
        <f>ROUND((J58/O58),3)</f>
        <v>0.81699999999999995</v>
      </c>
      <c r="U58" s="23">
        <f>ROUND((J58/P58),3)</f>
        <v>0.81699999999999995</v>
      </c>
      <c r="V58" s="26">
        <f t="shared" si="14"/>
        <v>0.46846823732122822</v>
      </c>
      <c r="W58" s="22">
        <f t="shared" si="21"/>
        <v>12880.027372712801</v>
      </c>
      <c r="X58" s="22">
        <f>0.785398*(B58*B58-(B58-2*C58)*(B58-2*C58))</f>
        <v>1285.7958003072008</v>
      </c>
      <c r="Y58" s="22">
        <f>SQRT((64*M58*F58*F58)/(PI()^3*((B58^4-(B58-2*C58)^4)*200+5.7*(E58+8)^0.33333*((B58-2*C58)^4-H58^4))))</f>
        <v>7.5518063361005042E-2</v>
      </c>
      <c r="Z58" s="22">
        <f>IF((4.9-18.5*Y58+17*Y58*Y58)&lt;0,0,(4.9-18.5*Y58+17*Y58*Y58))</f>
        <v>3.5998664520159518</v>
      </c>
      <c r="AA58" s="22">
        <f>IF((0.25*(3+2*Y58))&gt;1,1,(0.25*(3+2*Y58)))</f>
        <v>0.78775903168050254</v>
      </c>
      <c r="AB58" s="22">
        <f t="shared" si="59"/>
        <v>1</v>
      </c>
      <c r="AC58" s="22">
        <f>IF(Y58&lt;0.2,1,(AB58-SQRT(AB58*AB58-4*Y58*Y58))/(2*Y58*Y58))</f>
        <v>1</v>
      </c>
    </row>
    <row r="59" spans="1:29">
      <c r="A59" s="9" t="s">
        <v>116</v>
      </c>
      <c r="B59" s="23">
        <v>130.6</v>
      </c>
      <c r="C59" s="23">
        <v>4.3</v>
      </c>
      <c r="D59" s="22">
        <v>235</v>
      </c>
      <c r="E59" s="24">
        <v>26.6</v>
      </c>
      <c r="F59" s="22">
        <v>264</v>
      </c>
      <c r="G59" s="64">
        <f t="shared" si="57"/>
        <v>30.372093023255815</v>
      </c>
      <c r="H59" s="65">
        <f t="shared" si="58"/>
        <v>0.33746770025839795</v>
      </c>
      <c r="I59" s="25">
        <f>ROUND(Y59,3)</f>
        <v>7.4999999999999997E-2</v>
      </c>
      <c r="J59" s="22">
        <v>725</v>
      </c>
      <c r="K59" s="22">
        <f>ROUND((0.85*E59*W59+D59*X59)/1000,0)</f>
        <v>665</v>
      </c>
      <c r="L59" s="26">
        <f t="shared" si="22"/>
        <v>2.0214395099540581</v>
      </c>
      <c r="M59" s="22">
        <f>ROUND((E59*W59+D59*X59)/1000,0)</f>
        <v>712</v>
      </c>
      <c r="N59" s="22">
        <f>ROUND((0.85*E59*W59+6*C59*D59*W59/(B59-2*C59))/1000,0)</f>
        <v>845</v>
      </c>
      <c r="O59" s="22">
        <f>ROUND(((AA59*D59*X59)+(E59*W59*(1+Z59*(C59/B59)*(D59/E59))))/1000,0)</f>
        <v>952</v>
      </c>
      <c r="P59" s="22">
        <f>ROUND(AC59*O59,0)</f>
        <v>952</v>
      </c>
      <c r="Q59" s="23">
        <f>ROUND((J59/K59),3)</f>
        <v>1.0900000000000001</v>
      </c>
      <c r="R59" s="23">
        <f t="shared" si="23"/>
        <v>1.02</v>
      </c>
      <c r="S59" s="23">
        <f>ROUND((J59/N59),3)</f>
        <v>0.85799999999999998</v>
      </c>
      <c r="T59" s="23">
        <f>ROUND((J59/O59),3)</f>
        <v>0.76200000000000001</v>
      </c>
      <c r="U59" s="23">
        <f>ROUND((J59/P59),3)</f>
        <v>0.76200000000000001</v>
      </c>
      <c r="V59" s="26">
        <f t="shared" si="14"/>
        <v>0.56313102785224645</v>
      </c>
      <c r="W59" s="22">
        <f t="shared" si="21"/>
        <v>11689.863832000001</v>
      </c>
      <c r="X59" s="22">
        <f>0.785398*(B59*B59-(B59-2*C59)*(B59-2*C59))</f>
        <v>1706.1671992799977</v>
      </c>
      <c r="Y59" s="22">
        <f>SQRT((64*M59*F59*F59)/(PI()^3*((B59^4-(B59-2*C59)^4)*200+5.7*(E59+8)^0.33333*((B59-2*C59)^4-H59^4))))</f>
        <v>7.5452062012642956E-2</v>
      </c>
      <c r="Z59" s="22">
        <f>IF((4.9-18.5*Y59+17*Y59*Y59)&lt;0,0,(4.9-18.5*Y59+17*Y59*Y59))</f>
        <v>3.6009180850194209</v>
      </c>
      <c r="AA59" s="22">
        <f>IF((0.25*(3+2*Y59))&gt;1,1,(0.25*(3+2*Y59)))</f>
        <v>0.78772603100632144</v>
      </c>
      <c r="AB59" s="22">
        <f t="shared" si="59"/>
        <v>1</v>
      </c>
      <c r="AC59" s="22">
        <f>IF(Y59&lt;0.2,1,(AB59-SQRT(AB59*AB59-4*Y59*Y59))/(2*Y59*Y59))</f>
        <v>1</v>
      </c>
    </row>
    <row r="60" spans="1:29">
      <c r="A60" s="9" t="s">
        <v>117</v>
      </c>
      <c r="B60" s="23">
        <v>132.44999999999999</v>
      </c>
      <c r="C60" s="23">
        <v>5.25</v>
      </c>
      <c r="D60" s="22">
        <v>235</v>
      </c>
      <c r="E60" s="24">
        <v>26.6</v>
      </c>
      <c r="F60" s="22">
        <v>264</v>
      </c>
      <c r="G60" s="64">
        <f t="shared" si="57"/>
        <v>25.228571428571428</v>
      </c>
      <c r="H60" s="65">
        <f t="shared" si="58"/>
        <v>0.2803174603174603</v>
      </c>
      <c r="I60" s="25">
        <f>ROUND(Y60,3)</f>
        <v>7.2999999999999995E-2</v>
      </c>
      <c r="J60" s="22">
        <v>872</v>
      </c>
      <c r="K60" s="22">
        <f>ROUND((0.85*E60*W60+D60*X60)/1000,0)</f>
        <v>757</v>
      </c>
      <c r="L60" s="26">
        <f t="shared" si="22"/>
        <v>1.9932049830124576</v>
      </c>
      <c r="M60" s="22">
        <f>ROUND((E60*W60+D60*X60)/1000,0)</f>
        <v>804</v>
      </c>
      <c r="N60" s="22">
        <f>ROUND((0.85*E60*W60+6*C60*D60*W60/(B60-2*C60))/1000,0)</f>
        <v>973</v>
      </c>
      <c r="O60" s="22">
        <f>ROUND(((AA60*D60*X60)+(E60*W60*(1+Z60*(C60/B60)*(D60/E60))))/1000,0)</f>
        <v>1094</v>
      </c>
      <c r="P60" s="22">
        <f>ROUND(AC60*O60,0)</f>
        <v>1094</v>
      </c>
      <c r="Q60" s="23">
        <f>ROUND((J60/K60),3)</f>
        <v>1.1519999999999999</v>
      </c>
      <c r="R60" s="23">
        <f t="shared" si="23"/>
        <v>1.08</v>
      </c>
      <c r="S60" s="23">
        <f>ROUND((J60/N60),3)</f>
        <v>0.89600000000000002</v>
      </c>
      <c r="T60" s="23">
        <f>ROUND((J60/O60),3)</f>
        <v>0.79700000000000004</v>
      </c>
      <c r="U60" s="23">
        <f>ROUND((J60/P60),3)</f>
        <v>0.79700000000000004</v>
      </c>
      <c r="V60" s="26">
        <f t="shared" si="14"/>
        <v>0.61320828026865704</v>
      </c>
      <c r="W60" s="22">
        <f t="shared" si="21"/>
        <v>11680.283939894998</v>
      </c>
      <c r="X60" s="22">
        <f>0.785398*(B60*B60-(B60-2*C60)*(B60-2*C60))</f>
        <v>2097.9551376000009</v>
      </c>
      <c r="Y60" s="22">
        <f>SQRT((64*M60*F60*F60)/(PI()^3*((B60^4-(B60-2*C60)^4)*200+5.7*(E60+8)^0.33333*((B60-2*C60)^4-H60^4))))</f>
        <v>7.3474154977770351E-2</v>
      </c>
      <c r="Z60" s="22">
        <f>IF((4.9-18.5*Y60+17*Y60*Y60)&lt;0,0,(4.9-18.5*Y60+17*Y60*Y60))</f>
        <v>3.6325018075561046</v>
      </c>
      <c r="AA60" s="22">
        <f>IF((0.25*(3+2*Y60))&gt;1,1,(0.25*(3+2*Y60)))</f>
        <v>0.78673707748888522</v>
      </c>
      <c r="AB60" s="22">
        <f t="shared" si="59"/>
        <v>1</v>
      </c>
      <c r="AC60" s="22">
        <f>IF(Y60&lt;0.2,1,(AB60-SQRT(AB60*AB60-4*Y60*Y60))/(2*Y60*Y60))</f>
        <v>1</v>
      </c>
    </row>
    <row r="61" spans="1:29">
      <c r="A61" s="9" t="s">
        <v>118</v>
      </c>
      <c r="B61" s="23">
        <v>134.1</v>
      </c>
      <c r="C61" s="23">
        <v>6.2</v>
      </c>
      <c r="D61" s="22">
        <v>235</v>
      </c>
      <c r="E61" s="24">
        <v>26.6</v>
      </c>
      <c r="F61" s="22">
        <v>264</v>
      </c>
      <c r="G61" s="64">
        <f t="shared" si="57"/>
        <v>21.629032258064516</v>
      </c>
      <c r="H61" s="65">
        <f t="shared" si="58"/>
        <v>0.24032258064516129</v>
      </c>
      <c r="I61" s="25">
        <f>ROUND(Y61,3)</f>
        <v>7.1999999999999995E-2</v>
      </c>
      <c r="J61" s="22">
        <v>1006</v>
      </c>
      <c r="K61" s="22">
        <f>ROUND((0.85*E61*W61+D61*X61)/1000,0)</f>
        <v>848</v>
      </c>
      <c r="L61" s="26">
        <f t="shared" si="22"/>
        <v>1.9686800894854588</v>
      </c>
      <c r="M61" s="22">
        <f>ROUND((E61*W61+D61*X61)/1000,0)</f>
        <v>895</v>
      </c>
      <c r="N61" s="22">
        <f>ROUND((0.85*E61*W61+6*C61*D61*W61/(B61-2*C61))/1000,0)</f>
        <v>1099</v>
      </c>
      <c r="O61" s="22">
        <f>ROUND(((AA61*D61*X61)+(E61*W61*(1+Z61*(C61/B61)*(D61/E61))))/1000,0)</f>
        <v>1232</v>
      </c>
      <c r="P61" s="22">
        <f>ROUND(AC61*O61,0)</f>
        <v>1232</v>
      </c>
      <c r="Q61" s="23">
        <f>ROUND((J61/K61),3)</f>
        <v>1.1859999999999999</v>
      </c>
      <c r="R61" s="23">
        <f t="shared" si="23"/>
        <v>1.1200000000000001</v>
      </c>
      <c r="S61" s="23">
        <f>ROUND((J61/N61),3)</f>
        <v>0.91500000000000004</v>
      </c>
      <c r="T61" s="23">
        <f>ROUND((J61/O61),3)</f>
        <v>0.81699999999999995</v>
      </c>
      <c r="U61" s="23">
        <f>ROUND((J61/P61),3)</f>
        <v>0.81699999999999995</v>
      </c>
      <c r="V61" s="26">
        <f t="shared" si="14"/>
        <v>0.65411911919284915</v>
      </c>
      <c r="W61" s="22">
        <f t="shared" si="21"/>
        <v>11632.443384219998</v>
      </c>
      <c r="X61" s="22">
        <f>0.785398*(B61*B61-(B61-2*C61)*(B61-2*C61))</f>
        <v>2491.21962416</v>
      </c>
      <c r="Y61" s="22">
        <f>SQRT((64*M61*F61*F61)/(PI()^3*((B61^4-(B61-2*C61)^4)*200+5.7*(E61+8)^0.33333*((B61-2*C61)^4-H61^4))))</f>
        <v>7.1940204814733039E-2</v>
      </c>
      <c r="Z61" s="22">
        <f>IF((4.9-18.5*Y61+17*Y61*Y61)&lt;0,0,(4.9-18.5*Y61+17*Y61*Y61))</f>
        <v>3.6570878930967967</v>
      </c>
      <c r="AA61" s="22">
        <f>IF((0.25*(3+2*Y61))&gt;1,1,(0.25*(3+2*Y61)))</f>
        <v>0.78597010240736653</v>
      </c>
      <c r="AB61" s="22">
        <f t="shared" si="59"/>
        <v>1</v>
      </c>
      <c r="AC61" s="22">
        <f>IF(Y61&lt;0.2,1,(AB61-SQRT(AB61*AB61-4*Y61*Y61))/(2*Y61*Y61))</f>
        <v>1</v>
      </c>
    </row>
    <row r="62" spans="1:29">
      <c r="G62" s="64"/>
      <c r="H62" s="65"/>
      <c r="L62" s="26"/>
      <c r="M62" s="22" t="s">
        <v>66</v>
      </c>
      <c r="O62" s="22"/>
      <c r="R62" s="23" t="s">
        <v>66</v>
      </c>
      <c r="V62" s="26"/>
      <c r="W62" s="22"/>
      <c r="Y62" s="22" t="s">
        <v>66</v>
      </c>
      <c r="AB62" s="22">
        <f t="shared" si="59"/>
        <v>1</v>
      </c>
    </row>
    <row r="63" spans="1:29">
      <c r="A63" s="14" t="s">
        <v>67</v>
      </c>
      <c r="B63" s="10" t="s">
        <v>110</v>
      </c>
      <c r="C63" s="14">
        <v>1985</v>
      </c>
      <c r="D63" s="9" t="s">
        <v>119</v>
      </c>
      <c r="E63" s="11" t="s">
        <v>120</v>
      </c>
      <c r="G63" s="64"/>
      <c r="H63" s="65"/>
      <c r="L63" s="26"/>
      <c r="M63" s="22" t="s">
        <v>66</v>
      </c>
      <c r="O63" s="22"/>
      <c r="Q63" s="23"/>
      <c r="R63" s="23" t="s">
        <v>66</v>
      </c>
      <c r="S63" s="23"/>
      <c r="T63" s="23"/>
      <c r="U63" s="23"/>
      <c r="V63" s="26"/>
      <c r="W63" s="22"/>
      <c r="Y63" s="22" t="s">
        <v>66</v>
      </c>
      <c r="AB63" s="22">
        <f t="shared" si="59"/>
        <v>1</v>
      </c>
    </row>
    <row r="64" spans="1:29">
      <c r="A64" s="9" t="s">
        <v>121</v>
      </c>
      <c r="B64" s="23">
        <v>101.8</v>
      </c>
      <c r="C64" s="23">
        <v>2.94</v>
      </c>
      <c r="D64" s="22">
        <v>320</v>
      </c>
      <c r="E64" s="24">
        <v>18</v>
      </c>
      <c r="F64" s="22">
        <v>200</v>
      </c>
      <c r="G64" s="64">
        <f t="shared" si="57"/>
        <v>34.625850340136054</v>
      </c>
      <c r="H64" s="65">
        <f t="shared" si="58"/>
        <v>0.52388993422428076</v>
      </c>
      <c r="I64" s="25">
        <f t="shared" ref="I64:I69" si="60">ROUND(Y64,3)</f>
        <v>7.5999999999999998E-2</v>
      </c>
      <c r="J64" s="22">
        <v>628</v>
      </c>
      <c r="K64" s="22">
        <f t="shared" ref="K64:K69" si="61">ROUND((0.85*E64*W64+D64*X64)/1000,0)</f>
        <v>403</v>
      </c>
      <c r="L64" s="26">
        <f t="shared" si="22"/>
        <v>1.9646365422396856</v>
      </c>
      <c r="M64" s="22">
        <f t="shared" ref="M64:M69" si="62">ROUND((E64*W64+D64*X64)/1000,0)</f>
        <v>422</v>
      </c>
      <c r="N64" s="22">
        <f t="shared" ref="N64:N69" si="63">ROUND((0.85*E64*W64+6*C64*D64*W64/(B64-2*C64))/1000,0)</f>
        <v>536</v>
      </c>
      <c r="O64" s="22">
        <f t="shared" ref="O64:O69" si="64">ROUND(((AA64*D64*X64)+(E64*W64*(1+Z64*(C64/B64)*(D64/E64))))/1000,0)</f>
        <v>600</v>
      </c>
      <c r="P64" s="22">
        <f t="shared" ref="P64:P69" si="65">ROUND(AC64*O64,0)</f>
        <v>600</v>
      </c>
      <c r="Q64" s="23">
        <f t="shared" ref="Q64:Q69" si="66">ROUND((J64/K64),3)</f>
        <v>1.5580000000000001</v>
      </c>
      <c r="R64" s="23">
        <f t="shared" si="23"/>
        <v>1.49</v>
      </c>
      <c r="S64" s="23">
        <f t="shared" ref="S64:S69" si="67">ROUND((J64/N64),3)</f>
        <v>1.1719999999999999</v>
      </c>
      <c r="T64" s="23">
        <f t="shared" ref="T64:T69" si="68">ROUND((J64/O64),3)</f>
        <v>1.0469999999999999</v>
      </c>
      <c r="U64" s="23">
        <f t="shared" ref="U64:U69" si="69">ROUND((J64/P64),3)</f>
        <v>1.0469999999999999</v>
      </c>
      <c r="V64" s="26">
        <f t="shared" si="14"/>
        <v>0.69239710957558298</v>
      </c>
      <c r="W64" s="22">
        <f t="shared" si="21"/>
        <v>7226.1692812671999</v>
      </c>
      <c r="X64" s="22">
        <f t="shared" ref="X64:X69" si="70">0.785398*(B64*B64-(B64-2*C64)*(B64-2*C64))</f>
        <v>913.09868825280012</v>
      </c>
      <c r="Y64" s="22">
        <f t="shared" ref="Y64:Y69" si="71">SQRT((64*M64*F64*F64)/(PI()^3*((B64^4-(B64-2*C64)^4)*200+5.7*(E64+8)^0.33333*((B64-2*C64)^4-H64^4))))</f>
        <v>7.6341153283467453E-2</v>
      </c>
      <c r="Z64" s="22">
        <f t="shared" ref="Z64:Z69" si="72">IF((4.9-18.5*Y64+17*Y64*Y64)&lt;0,0,(4.9-18.5*Y64+17*Y64*Y64))</f>
        <v>3.5867641828949002</v>
      </c>
      <c r="AA64" s="22">
        <f t="shared" ref="AA64:AA69" si="73">IF((0.25*(3+2*Y64))&gt;1,1,(0.25*(3+2*Y64)))</f>
        <v>0.78817057664173373</v>
      </c>
      <c r="AB64" s="22">
        <f t="shared" si="59"/>
        <v>1</v>
      </c>
      <c r="AC64" s="22">
        <f t="shared" ref="AC64:AC69" si="74">IF(Y64&lt;0.2,1,(AB64-SQRT(AB64*AB64-4*Y64*Y64))/(2*Y64*Y64))</f>
        <v>1</v>
      </c>
    </row>
    <row r="65" spans="1:29">
      <c r="A65" s="9" t="s">
        <v>122</v>
      </c>
      <c r="B65" s="23">
        <v>101.8</v>
      </c>
      <c r="C65" s="23">
        <v>2.94</v>
      </c>
      <c r="D65" s="22">
        <v>320</v>
      </c>
      <c r="E65" s="24">
        <v>37.4</v>
      </c>
      <c r="F65" s="22">
        <v>200</v>
      </c>
      <c r="G65" s="64">
        <f t="shared" si="57"/>
        <v>34.625850340136054</v>
      </c>
      <c r="H65" s="65">
        <f t="shared" si="58"/>
        <v>0.52388993422428076</v>
      </c>
      <c r="I65" s="25">
        <f t="shared" si="60"/>
        <v>8.5999999999999993E-2</v>
      </c>
      <c r="J65" s="22">
        <v>660</v>
      </c>
      <c r="K65" s="22">
        <f t="shared" si="61"/>
        <v>522</v>
      </c>
      <c r="L65" s="26">
        <f t="shared" si="22"/>
        <v>1.9646365422396856</v>
      </c>
      <c r="M65" s="22">
        <f t="shared" si="62"/>
        <v>562</v>
      </c>
      <c r="N65" s="22">
        <f t="shared" si="63"/>
        <v>655</v>
      </c>
      <c r="O65" s="22">
        <f t="shared" si="64"/>
        <v>731</v>
      </c>
      <c r="P65" s="22">
        <f t="shared" si="65"/>
        <v>731</v>
      </c>
      <c r="Q65" s="23">
        <f t="shared" si="66"/>
        <v>1.264</v>
      </c>
      <c r="R65" s="23">
        <f t="shared" si="23"/>
        <v>1.17</v>
      </c>
      <c r="S65" s="23">
        <f t="shared" si="67"/>
        <v>1.008</v>
      </c>
      <c r="T65" s="23">
        <f t="shared" si="68"/>
        <v>0.90300000000000002</v>
      </c>
      <c r="U65" s="23">
        <f t="shared" si="69"/>
        <v>0.90300000000000002</v>
      </c>
      <c r="V65" s="26">
        <f t="shared" si="14"/>
        <v>0.51991384384501071</v>
      </c>
      <c r="W65" s="22">
        <f t="shared" si="21"/>
        <v>7226.1692812671999</v>
      </c>
      <c r="X65" s="22">
        <f t="shared" si="70"/>
        <v>913.09868825280012</v>
      </c>
      <c r="Y65" s="22">
        <f t="shared" si="71"/>
        <v>8.6024077698782439E-2</v>
      </c>
      <c r="Z65" s="22">
        <f t="shared" si="72"/>
        <v>3.43435697561927</v>
      </c>
      <c r="AA65" s="22">
        <f t="shared" si="73"/>
        <v>0.7930120388493912</v>
      </c>
      <c r="AB65" s="22">
        <f t="shared" si="59"/>
        <v>1</v>
      </c>
      <c r="AC65" s="22">
        <f t="shared" si="74"/>
        <v>1</v>
      </c>
    </row>
    <row r="66" spans="1:29">
      <c r="A66" s="9" t="s">
        <v>123</v>
      </c>
      <c r="B66" s="23">
        <v>101.8</v>
      </c>
      <c r="C66" s="23">
        <v>5.7</v>
      </c>
      <c r="D66" s="22">
        <v>305</v>
      </c>
      <c r="E66" s="24">
        <v>18</v>
      </c>
      <c r="F66" s="22">
        <v>200</v>
      </c>
      <c r="G66" s="64">
        <f t="shared" si="57"/>
        <v>17.859649122807017</v>
      </c>
      <c r="H66" s="65">
        <f t="shared" si="58"/>
        <v>0.2575504956244038</v>
      </c>
      <c r="I66" s="25">
        <f t="shared" si="60"/>
        <v>7.5999999999999998E-2</v>
      </c>
      <c r="J66" s="22">
        <v>954</v>
      </c>
      <c r="K66" s="22">
        <f t="shared" si="61"/>
        <v>623</v>
      </c>
      <c r="L66" s="26">
        <f t="shared" si="22"/>
        <v>1.9646365422396856</v>
      </c>
      <c r="M66" s="22">
        <f t="shared" si="62"/>
        <v>640</v>
      </c>
      <c r="N66" s="22">
        <f t="shared" si="63"/>
        <v>839</v>
      </c>
      <c r="O66" s="22">
        <f t="shared" si="64"/>
        <v>923</v>
      </c>
      <c r="P66" s="22">
        <f t="shared" si="65"/>
        <v>923</v>
      </c>
      <c r="Q66" s="23">
        <f t="shared" si="66"/>
        <v>1.5309999999999999</v>
      </c>
      <c r="R66" s="23">
        <f t="shared" si="23"/>
        <v>1.49</v>
      </c>
      <c r="S66" s="23">
        <f t="shared" si="67"/>
        <v>1.137</v>
      </c>
      <c r="T66" s="23">
        <f t="shared" si="68"/>
        <v>1.034</v>
      </c>
      <c r="U66" s="23">
        <f t="shared" si="69"/>
        <v>1.034</v>
      </c>
      <c r="V66" s="26">
        <f t="shared" si="14"/>
        <v>0.82010203781437574</v>
      </c>
      <c r="W66" s="22">
        <f t="shared" si="21"/>
        <v>6418.3981196799987</v>
      </c>
      <c r="X66" s="22">
        <f t="shared" si="70"/>
        <v>1720.8698498400015</v>
      </c>
      <c r="Y66" s="22">
        <f t="shared" si="71"/>
        <v>7.558035022877431E-2</v>
      </c>
      <c r="Z66" s="22">
        <f t="shared" si="72"/>
        <v>3.5988741395596469</v>
      </c>
      <c r="AA66" s="22">
        <f t="shared" si="73"/>
        <v>0.7877901751143872</v>
      </c>
      <c r="AB66" s="22">
        <f t="shared" si="59"/>
        <v>1</v>
      </c>
      <c r="AC66" s="22">
        <f t="shared" si="74"/>
        <v>1</v>
      </c>
    </row>
    <row r="67" spans="1:29">
      <c r="A67" s="9" t="s">
        <v>124</v>
      </c>
      <c r="B67" s="23">
        <v>101.8</v>
      </c>
      <c r="C67" s="23">
        <v>5.7</v>
      </c>
      <c r="D67" s="22">
        <v>305</v>
      </c>
      <c r="E67" s="24">
        <v>37.4</v>
      </c>
      <c r="F67" s="22">
        <v>200</v>
      </c>
      <c r="G67" s="64">
        <f t="shared" si="57"/>
        <v>17.859649122807017</v>
      </c>
      <c r="H67" s="65">
        <f t="shared" si="58"/>
        <v>0.2575504956244038</v>
      </c>
      <c r="I67" s="25">
        <f t="shared" si="60"/>
        <v>8.2000000000000003E-2</v>
      </c>
      <c r="J67" s="22">
        <v>971</v>
      </c>
      <c r="K67" s="22">
        <f t="shared" si="61"/>
        <v>729</v>
      </c>
      <c r="L67" s="26">
        <f t="shared" si="22"/>
        <v>1.9646365422396856</v>
      </c>
      <c r="M67" s="22">
        <f t="shared" si="62"/>
        <v>765</v>
      </c>
      <c r="N67" s="22">
        <f t="shared" si="63"/>
        <v>945</v>
      </c>
      <c r="O67" s="22">
        <f t="shared" si="64"/>
        <v>1039</v>
      </c>
      <c r="P67" s="22">
        <f t="shared" si="65"/>
        <v>1039</v>
      </c>
      <c r="Q67" s="23">
        <f t="shared" si="66"/>
        <v>1.3320000000000001</v>
      </c>
      <c r="R67" s="23">
        <f t="shared" si="23"/>
        <v>1.27</v>
      </c>
      <c r="S67" s="23">
        <f t="shared" si="67"/>
        <v>1.028</v>
      </c>
      <c r="T67" s="23">
        <f t="shared" si="68"/>
        <v>0.93500000000000005</v>
      </c>
      <c r="U67" s="23">
        <f t="shared" si="69"/>
        <v>0.93500000000000005</v>
      </c>
      <c r="V67" s="26">
        <f t="shared" si="14"/>
        <v>0.68609843686431438</v>
      </c>
      <c r="W67" s="22">
        <f t="shared" si="21"/>
        <v>6418.3981196799987</v>
      </c>
      <c r="X67" s="22">
        <f t="shared" si="70"/>
        <v>1720.8698498400015</v>
      </c>
      <c r="Y67" s="22">
        <f t="shared" si="71"/>
        <v>8.1622596977016015E-2</v>
      </c>
      <c r="Z67" s="22">
        <f t="shared" si="72"/>
        <v>3.5032401776588347</v>
      </c>
      <c r="AA67" s="22">
        <f t="shared" si="73"/>
        <v>0.79081129848850806</v>
      </c>
      <c r="AB67" s="22">
        <f t="shared" si="59"/>
        <v>1</v>
      </c>
      <c r="AC67" s="22">
        <f t="shared" si="74"/>
        <v>1</v>
      </c>
    </row>
    <row r="68" spans="1:29">
      <c r="A68" s="9" t="s">
        <v>125</v>
      </c>
      <c r="B68" s="23">
        <v>100</v>
      </c>
      <c r="C68" s="23">
        <v>0.52</v>
      </c>
      <c r="D68" s="22">
        <v>244</v>
      </c>
      <c r="E68" s="24">
        <v>18</v>
      </c>
      <c r="F68" s="22">
        <v>200</v>
      </c>
      <c r="G68" s="64">
        <f t="shared" si="57"/>
        <v>192.30769230769229</v>
      </c>
      <c r="H68" s="65">
        <f t="shared" si="58"/>
        <v>2.2185851973086015</v>
      </c>
      <c r="I68" s="25">
        <f t="shared" si="60"/>
        <v>7.8E-2</v>
      </c>
      <c r="J68" s="22">
        <v>239</v>
      </c>
      <c r="K68" s="22">
        <f t="shared" si="61"/>
        <v>157</v>
      </c>
      <c r="L68" s="26">
        <f t="shared" si="22"/>
        <v>2</v>
      </c>
      <c r="M68" s="22">
        <f t="shared" si="62"/>
        <v>178</v>
      </c>
      <c r="N68" s="22">
        <f t="shared" si="63"/>
        <v>177</v>
      </c>
      <c r="O68" s="22">
        <f t="shared" si="64"/>
        <v>205</v>
      </c>
      <c r="P68" s="22">
        <f t="shared" si="65"/>
        <v>205</v>
      </c>
      <c r="Q68" s="23">
        <f t="shared" si="66"/>
        <v>1.522</v>
      </c>
      <c r="R68" s="23">
        <f t="shared" si="23"/>
        <v>1.34</v>
      </c>
      <c r="S68" s="23">
        <f t="shared" si="67"/>
        <v>1.35</v>
      </c>
      <c r="T68" s="23">
        <f t="shared" si="68"/>
        <v>1.1659999999999999</v>
      </c>
      <c r="U68" s="23">
        <f t="shared" si="69"/>
        <v>1.1659999999999999</v>
      </c>
      <c r="V68" s="26">
        <f t="shared" si="14"/>
        <v>0.22277103705427467</v>
      </c>
      <c r="W68" s="22">
        <f t="shared" si="21"/>
        <v>7691.4667024767996</v>
      </c>
      <c r="X68" s="22">
        <f t="shared" si="70"/>
        <v>162.51329752320038</v>
      </c>
      <c r="Y68" s="22">
        <f t="shared" si="71"/>
        <v>7.7631634411316597E-2</v>
      </c>
      <c r="Z68" s="22">
        <f t="shared" si="72"/>
        <v>3.5662681646339727</v>
      </c>
      <c r="AA68" s="22">
        <f t="shared" si="73"/>
        <v>0.7888158172056583</v>
      </c>
      <c r="AB68" s="22">
        <f t="shared" si="59"/>
        <v>1</v>
      </c>
      <c r="AC68" s="22">
        <f t="shared" si="74"/>
        <v>1</v>
      </c>
    </row>
    <row r="69" spans="1:29">
      <c r="A69" s="9" t="s">
        <v>126</v>
      </c>
      <c r="B69" s="23">
        <v>100</v>
      </c>
      <c r="C69" s="23">
        <v>0.52</v>
      </c>
      <c r="D69" s="22">
        <v>244</v>
      </c>
      <c r="E69" s="24">
        <v>37.4</v>
      </c>
      <c r="F69" s="22">
        <v>200</v>
      </c>
      <c r="G69" s="64">
        <f t="shared" si="57"/>
        <v>192.30769230769229</v>
      </c>
      <c r="H69" s="65">
        <f t="shared" si="58"/>
        <v>2.2185851973086015</v>
      </c>
      <c r="I69" s="25">
        <f t="shared" si="60"/>
        <v>9.9000000000000005E-2</v>
      </c>
      <c r="J69" s="22">
        <v>396</v>
      </c>
      <c r="K69" s="22">
        <f t="shared" si="61"/>
        <v>284</v>
      </c>
      <c r="L69" s="26">
        <f t="shared" si="22"/>
        <v>2</v>
      </c>
      <c r="M69" s="22">
        <f t="shared" si="62"/>
        <v>327</v>
      </c>
      <c r="N69" s="22">
        <f t="shared" si="63"/>
        <v>304</v>
      </c>
      <c r="O69" s="22">
        <f t="shared" si="64"/>
        <v>351</v>
      </c>
      <c r="P69" s="22">
        <f t="shared" si="65"/>
        <v>351</v>
      </c>
      <c r="Q69" s="23">
        <f t="shared" si="66"/>
        <v>1.3939999999999999</v>
      </c>
      <c r="R69" s="23">
        <f t="shared" si="23"/>
        <v>1.21</v>
      </c>
      <c r="S69" s="23">
        <f t="shared" si="67"/>
        <v>1.3029999999999999</v>
      </c>
      <c r="T69" s="23">
        <f t="shared" si="68"/>
        <v>1.1279999999999999</v>
      </c>
      <c r="U69" s="23">
        <f t="shared" si="69"/>
        <v>1.1279999999999999</v>
      </c>
      <c r="V69" s="26">
        <f t="shared" si="14"/>
        <v>0.12126374494085901</v>
      </c>
      <c r="W69" s="22">
        <f t="shared" si="21"/>
        <v>7691.4667024767996</v>
      </c>
      <c r="X69" s="22">
        <f t="shared" si="70"/>
        <v>162.51329752320038</v>
      </c>
      <c r="Y69" s="22">
        <f t="shared" si="71"/>
        <v>9.8739288002930636E-2</v>
      </c>
      <c r="Z69" s="22">
        <f t="shared" si="72"/>
        <v>3.2390637708663204</v>
      </c>
      <c r="AA69" s="22">
        <f t="shared" si="73"/>
        <v>0.79936964400146526</v>
      </c>
      <c r="AB69" s="22">
        <f t="shared" si="59"/>
        <v>1</v>
      </c>
      <c r="AC69" s="22">
        <f t="shared" si="74"/>
        <v>1</v>
      </c>
    </row>
    <row r="70" spans="1:29">
      <c r="G70" s="64"/>
      <c r="H70" s="65"/>
      <c r="L70" s="26"/>
      <c r="M70" s="22" t="s">
        <v>66</v>
      </c>
      <c r="O70" s="22"/>
      <c r="R70" s="23" t="s">
        <v>66</v>
      </c>
      <c r="V70" s="26"/>
      <c r="W70" s="22"/>
      <c r="Y70" s="22" t="s">
        <v>66</v>
      </c>
      <c r="AB70" s="22">
        <f t="shared" si="59"/>
        <v>1</v>
      </c>
    </row>
    <row r="71" spans="1:29">
      <c r="A71" s="14" t="s">
        <v>127</v>
      </c>
      <c r="B71" s="10" t="s">
        <v>128</v>
      </c>
      <c r="C71" s="10" t="s">
        <v>129</v>
      </c>
      <c r="D71" s="9"/>
      <c r="E71" s="14">
        <v>1989</v>
      </c>
      <c r="F71" s="12" t="s">
        <v>130</v>
      </c>
      <c r="G71" s="64"/>
      <c r="H71" s="65"/>
      <c r="L71" s="26"/>
      <c r="M71" s="22" t="s">
        <v>66</v>
      </c>
      <c r="O71" s="22"/>
      <c r="Q71" s="23"/>
      <c r="R71" s="23" t="s">
        <v>66</v>
      </c>
      <c r="S71" s="23"/>
      <c r="T71" s="23"/>
      <c r="U71" s="23"/>
      <c r="V71" s="26"/>
      <c r="W71" s="22"/>
      <c r="Y71" s="22" t="s">
        <v>66</v>
      </c>
      <c r="AB71" s="22">
        <f t="shared" si="59"/>
        <v>1</v>
      </c>
    </row>
    <row r="72" spans="1:29">
      <c r="A72" s="9" t="s">
        <v>131</v>
      </c>
      <c r="B72" s="23">
        <v>86.49</v>
      </c>
      <c r="C72" s="22">
        <v>2.7349999999999999</v>
      </c>
      <c r="D72" s="22">
        <v>226.7</v>
      </c>
      <c r="E72" s="24">
        <v>30.2</v>
      </c>
      <c r="F72" s="22">
        <v>270</v>
      </c>
      <c r="G72" s="64">
        <f t="shared" si="57"/>
        <v>31.623400365630712</v>
      </c>
      <c r="H72" s="65">
        <f t="shared" si="58"/>
        <v>0.33896098642498734</v>
      </c>
      <c r="I72" s="25">
        <f>ROUND(Y72,3)</f>
        <v>0.11899999999999999</v>
      </c>
      <c r="J72" s="22">
        <v>412</v>
      </c>
      <c r="K72" s="22">
        <f>ROUND((0.85*E72*W72+D72*X72)/1000,0)</f>
        <v>295</v>
      </c>
      <c r="L72" s="26">
        <f t="shared" si="22"/>
        <v>3.121748178980229</v>
      </c>
      <c r="M72" s="22">
        <f>ROUND((E72*W72+D72*X72)/1000,0)</f>
        <v>319</v>
      </c>
      <c r="N72" s="22">
        <f>ROUND((0.85*E72*W72+6*C72*D72*W72/(B72-2*C72))/1000,0)</f>
        <v>369</v>
      </c>
      <c r="O72" s="22">
        <f>ROUND(((AA72*D72*X72)+(E72*W72*(1+Z72*(C72/B72)*(D72/E72))))/1000,0)</f>
        <v>396</v>
      </c>
      <c r="P72" s="22">
        <f>ROUND(AC72*O72,0)</f>
        <v>396</v>
      </c>
      <c r="Q72" s="23">
        <f>ROUND((J72/K72),3)</f>
        <v>1.397</v>
      </c>
      <c r="R72" s="23">
        <f t="shared" si="23"/>
        <v>1.29</v>
      </c>
      <c r="S72" s="23">
        <f>ROUND((J72/N72),3)</f>
        <v>1.117</v>
      </c>
      <c r="T72" s="23">
        <f>ROUND((J72/O72),3)</f>
        <v>1.04</v>
      </c>
      <c r="U72" s="23">
        <f>ROUND((J72/P72),3)</f>
        <v>1.04</v>
      </c>
      <c r="V72" s="26">
        <f t="shared" ref="V72:V135" si="75">D72*X72/(1000*M72)</f>
        <v>0.51142116010699024</v>
      </c>
      <c r="W72" s="22">
        <f t="shared" si="21"/>
        <v>5155.5412816792004</v>
      </c>
      <c r="X72" s="22">
        <f>0.785398*(B72*B72-(B72-2*C72)*(B72-2*C72))</f>
        <v>719.6442438205994</v>
      </c>
      <c r="Y72" s="22">
        <f>SQRT((64*M72*F72*F72)/(PI()^3*((B72^4-(B72-2*C72)^4)*200+5.7*(E72+8)^0.33333*((B72-2*C72)^4-H72^4))))</f>
        <v>0.11880206989023095</v>
      </c>
      <c r="Z72" s="22">
        <f>IF((4.9-18.5*Y72+17*Y72*Y72)&lt;0,0,(4.9-18.5*Y72+17*Y72*Y72))</f>
        <v>2.9420985478041839</v>
      </c>
      <c r="AA72" s="22">
        <f>IF((0.25*(3+2*Y72))&gt;1,1,(0.25*(3+2*Y72)))</f>
        <v>0.80940103494511551</v>
      </c>
      <c r="AB72" s="22">
        <f t="shared" si="59"/>
        <v>1</v>
      </c>
      <c r="AC72" s="22">
        <f>IF(Y72&lt;0.2,1,(AB72-SQRT(AB72*AB72-4*Y72*Y72))/(2*Y72*Y72))</f>
        <v>1</v>
      </c>
    </row>
    <row r="73" spans="1:29">
      <c r="A73" s="9" t="s">
        <v>132</v>
      </c>
      <c r="B73" s="23">
        <v>89.27</v>
      </c>
      <c r="C73" s="23">
        <v>4</v>
      </c>
      <c r="D73" s="22">
        <v>226.7</v>
      </c>
      <c r="E73" s="24">
        <v>30.2</v>
      </c>
      <c r="F73" s="22">
        <v>270</v>
      </c>
      <c r="G73" s="64">
        <f t="shared" si="57"/>
        <v>22.317499999999999</v>
      </c>
      <c r="H73" s="65">
        <f t="shared" si="58"/>
        <v>0.23921405437352244</v>
      </c>
      <c r="I73" s="25">
        <f>ROUND(Y73,3)</f>
        <v>0.112</v>
      </c>
      <c r="J73" s="22">
        <v>491</v>
      </c>
      <c r="K73" s="22">
        <f>ROUND((0.85*E73*W73+D73*X73)/1000,0)</f>
        <v>376</v>
      </c>
      <c r="L73" s="26">
        <f t="shared" si="22"/>
        <v>3.0245323176879131</v>
      </c>
      <c r="M73" s="22">
        <f>ROUND((E73*W73+D73*X73)/1000,0)</f>
        <v>400</v>
      </c>
      <c r="N73" s="22">
        <f>ROUND((0.85*E73*W73+6*C73*D73*W73/(B73-2*C73))/1000,0)</f>
        <v>480</v>
      </c>
      <c r="O73" s="22">
        <f>ROUND(((AA73*D73*X73)+(E73*W73*(1+Z73*(C73/B73)*(D73/E73))))/1000,0)</f>
        <v>513</v>
      </c>
      <c r="P73" s="22">
        <f>ROUND(AC73*O73,0)</f>
        <v>513</v>
      </c>
      <c r="Q73" s="23">
        <f>ROUND((J73/K73),3)</f>
        <v>1.306</v>
      </c>
      <c r="R73" s="23">
        <f t="shared" si="23"/>
        <v>1.23</v>
      </c>
      <c r="S73" s="23">
        <f>ROUND((J73/N73),3)</f>
        <v>1.0229999999999999</v>
      </c>
      <c r="T73" s="23">
        <f>ROUND((J73/O73),3)</f>
        <v>0.95699999999999996</v>
      </c>
      <c r="U73" s="23">
        <f>ROUND((J73/P73),3)</f>
        <v>0.95699999999999996</v>
      </c>
      <c r="V73" s="26">
        <f t="shared" si="75"/>
        <v>0.60729200748728018</v>
      </c>
      <c r="W73" s="22">
        <f t="shared" ref="W73:W136" si="76">0.785398*((B73-2*C73)*(B73-2*C73))</f>
        <v>5187.4068420341991</v>
      </c>
      <c r="X73" s="22">
        <f>0.785398*(B73*B73-(B73-2*C73)*(B73-2*C73))</f>
        <v>1071.5341993600005</v>
      </c>
      <c r="Y73" s="22">
        <f>SQRT((64*M73*F73*F73)/(PI()^3*((B73^4-(B73-2*C73)^4)*200+5.7*(E73+8)^0.33333*((B73-2*C73)^4-H73^4))))</f>
        <v>0.11181500766958651</v>
      </c>
      <c r="Z73" s="22">
        <f>IF((4.9-18.5*Y73+17*Y73*Y73)&lt;0,0,(4.9-18.5*Y73+17*Y73*Y73))</f>
        <v>3.0439664890951947</v>
      </c>
      <c r="AA73" s="22">
        <f>IF((0.25*(3+2*Y73))&gt;1,1,(0.25*(3+2*Y73)))</f>
        <v>0.80590750383479326</v>
      </c>
      <c r="AB73" s="22">
        <f t="shared" si="59"/>
        <v>1</v>
      </c>
      <c r="AC73" s="22">
        <f>IF(Y73&lt;0.2,1,(AB73-SQRT(AB73*AB73-4*Y73*Y73))/(2*Y73*Y73))</f>
        <v>1</v>
      </c>
    </row>
    <row r="74" spans="1:29">
      <c r="A74" s="9" t="s">
        <v>133</v>
      </c>
      <c r="B74" s="23">
        <v>86.54</v>
      </c>
      <c r="C74" s="22">
        <v>2.7949999999999999</v>
      </c>
      <c r="D74" s="22">
        <v>226.7</v>
      </c>
      <c r="E74" s="24">
        <v>48</v>
      </c>
      <c r="F74" s="22">
        <v>270</v>
      </c>
      <c r="G74" s="64">
        <f t="shared" si="57"/>
        <v>30.962432915921291</v>
      </c>
      <c r="H74" s="65">
        <f t="shared" si="58"/>
        <v>0.33187629040375205</v>
      </c>
      <c r="I74" s="25">
        <f>ROUND(Y74,3)</f>
        <v>0.13200000000000001</v>
      </c>
      <c r="J74" s="22">
        <v>489</v>
      </c>
      <c r="K74" s="22">
        <f>ROUND((0.85*E74*W74+D74*X74)/1000,0)</f>
        <v>377</v>
      </c>
      <c r="L74" s="26">
        <f t="shared" si="22"/>
        <v>3.1199445343193895</v>
      </c>
      <c r="M74" s="22">
        <f>ROUND((E74*W74+D74*X74)/1000,0)</f>
        <v>414</v>
      </c>
      <c r="N74" s="22">
        <f>ROUND((0.85*E74*W74+6*C74*D74*W74/(B74-2*C74))/1000,0)</f>
        <v>452</v>
      </c>
      <c r="O74" s="22">
        <f>ROUND(((AA74*D74*X74)+(E74*W74*(1+Z74*(C74/B74)*(D74/E74))))/1000,0)</f>
        <v>487</v>
      </c>
      <c r="P74" s="22">
        <f>ROUND(AC74*O74,0)</f>
        <v>487</v>
      </c>
      <c r="Q74" s="23">
        <f>ROUND((J74/K74),3)</f>
        <v>1.2969999999999999</v>
      </c>
      <c r="R74" s="23">
        <f t="shared" si="23"/>
        <v>1.18</v>
      </c>
      <c r="S74" s="23">
        <f>ROUND((J74/N74),3)</f>
        <v>1.0820000000000001</v>
      </c>
      <c r="T74" s="23">
        <f>ROUND((J74/O74),3)</f>
        <v>1.004</v>
      </c>
      <c r="U74" s="23">
        <f>ROUND((J74/P74),3)</f>
        <v>1.004</v>
      </c>
      <c r="V74" s="26">
        <f t="shared" si="75"/>
        <v>0.40266294028750793</v>
      </c>
      <c r="W74" s="22">
        <f t="shared" si="76"/>
        <v>5146.6365176950003</v>
      </c>
      <c r="X74" s="22">
        <f>0.785398*(B74*B74-(B74-2*C74)*(B74-2*C74))</f>
        <v>735.34387860180107</v>
      </c>
      <c r="Y74" s="22">
        <f>SQRT((64*M74*F74*F74)/(PI()^3*((B74^4-(B74-2*C74)^4)*200+5.7*(E74+8)^0.33333*((B74-2*C74)^4-H74^4))))</f>
        <v>0.13217462832562846</v>
      </c>
      <c r="Z74" s="22">
        <f>IF((4.9-18.5*Y74+17*Y74*Y74)&lt;0,0,(4.9-18.5*Y74+17*Y74*Y74))</f>
        <v>2.75176162631718</v>
      </c>
      <c r="AA74" s="22">
        <f>IF((0.25*(3+2*Y74))&gt;1,1,(0.25*(3+2*Y74)))</f>
        <v>0.81608731416281421</v>
      </c>
      <c r="AB74" s="22">
        <f t="shared" si="59"/>
        <v>1</v>
      </c>
      <c r="AC74" s="22">
        <f>IF(Y74&lt;0.2,1,(AB74-SQRT(AB74*AB74-4*Y74*Y74))/(2*Y74*Y74))</f>
        <v>1</v>
      </c>
    </row>
    <row r="75" spans="1:29">
      <c r="A75" s="9" t="s">
        <v>134</v>
      </c>
      <c r="B75" s="23">
        <v>89.19</v>
      </c>
      <c r="C75" s="23">
        <v>4.05</v>
      </c>
      <c r="D75" s="22">
        <v>226.7</v>
      </c>
      <c r="E75" s="24">
        <v>48</v>
      </c>
      <c r="F75" s="22">
        <v>270</v>
      </c>
      <c r="G75" s="64">
        <f t="shared" si="57"/>
        <v>22.022222222222222</v>
      </c>
      <c r="H75" s="65">
        <f t="shared" si="58"/>
        <v>0.23604906750722354</v>
      </c>
      <c r="I75" s="25">
        <f>ROUND(Y75,3)</f>
        <v>0.122</v>
      </c>
      <c r="J75" s="22">
        <v>605</v>
      </c>
      <c r="K75" s="22">
        <f>ROUND((0.85*E75*W75+D75*X75)/1000,0)</f>
        <v>456</v>
      </c>
      <c r="L75" s="26">
        <f t="shared" si="22"/>
        <v>3.0272452068617559</v>
      </c>
      <c r="M75" s="22">
        <f>ROUND((E75*W75+D75*X75)/1000,0)</f>
        <v>493</v>
      </c>
      <c r="N75" s="22">
        <f>ROUND((0.85*E75*W75+6*C75*D75*W75/(B75-2*C75))/1000,0)</f>
        <v>562</v>
      </c>
      <c r="O75" s="22">
        <f>ROUND(((AA75*D75*X75)+(E75*W75*(1+Z75*(C75/B75)*(D75/E75))))/1000,0)</f>
        <v>601</v>
      </c>
      <c r="P75" s="22">
        <f>ROUND(AC75*O75,0)</f>
        <v>601</v>
      </c>
      <c r="Q75" s="23">
        <f>ROUND((J75/K75),3)</f>
        <v>1.327</v>
      </c>
      <c r="R75" s="23">
        <f t="shared" si="23"/>
        <v>1.23</v>
      </c>
      <c r="S75" s="23">
        <f>ROUND((J75/N75),3)</f>
        <v>1.077</v>
      </c>
      <c r="T75" s="23">
        <f>ROUND((J75/O75),3)</f>
        <v>1.0069999999999999</v>
      </c>
      <c r="U75" s="23">
        <f>ROUND((J75/P75),3)</f>
        <v>1.0069999999999999</v>
      </c>
      <c r="V75" s="26">
        <f t="shared" si="75"/>
        <v>0.49813040630452055</v>
      </c>
      <c r="W75" s="22">
        <f t="shared" si="76"/>
        <v>5164.4537425638009</v>
      </c>
      <c r="X75" s="22">
        <f>0.785398*(B75*B75-(B75-2*C75)*(B75-2*C75))</f>
        <v>1083.2743286639993</v>
      </c>
      <c r="Y75" s="22">
        <f>SQRT((64*M75*F75*F75)/(PI()^3*((B75^4-(B75-2*C75)^4)*200+5.7*(E75+8)^0.33333*((B75-2*C75)^4-H75^4))))</f>
        <v>0.12240469157410505</v>
      </c>
      <c r="Z75" s="22">
        <f>IF((4.9-18.5*Y75+17*Y75*Y75)&lt;0,0,(4.9-18.5*Y75+17*Y75*Y75))</f>
        <v>2.8902226507080373</v>
      </c>
      <c r="AA75" s="22">
        <f>IF((0.25*(3+2*Y75))&gt;1,1,(0.25*(3+2*Y75)))</f>
        <v>0.81120234578705253</v>
      </c>
      <c r="AB75" s="22">
        <f t="shared" si="59"/>
        <v>1</v>
      </c>
      <c r="AC75" s="22">
        <f>IF(Y75&lt;0.2,1,(AB75-SQRT(AB75*AB75-4*Y75*Y75))/(2*Y75*Y75))</f>
        <v>1</v>
      </c>
    </row>
    <row r="76" spans="1:29">
      <c r="A76" s="9"/>
      <c r="B76" s="23"/>
      <c r="C76" s="23"/>
      <c r="D76" s="22"/>
      <c r="E76" s="24"/>
      <c r="F76" s="22"/>
      <c r="G76" s="64"/>
      <c r="H76" s="65"/>
      <c r="I76" s="25"/>
      <c r="J76" s="22"/>
      <c r="K76" s="22"/>
      <c r="L76" s="26"/>
      <c r="M76" s="22"/>
      <c r="N76" s="22"/>
      <c r="O76" s="22"/>
      <c r="P76" s="22"/>
      <c r="Q76" s="23"/>
      <c r="R76" s="23"/>
      <c r="S76" s="23"/>
      <c r="T76" s="23"/>
      <c r="U76" s="23"/>
      <c r="V76" s="26"/>
      <c r="W76" s="22"/>
      <c r="X76" s="22"/>
      <c r="Y76" s="22"/>
      <c r="Z76" s="22"/>
      <c r="AA76" s="22"/>
      <c r="AB76" s="22">
        <f t="shared" si="59"/>
        <v>1</v>
      </c>
      <c r="AC76" s="22"/>
    </row>
    <row r="77" spans="1:29">
      <c r="A77" s="14" t="s">
        <v>135</v>
      </c>
      <c r="B77" s="23" t="s">
        <v>136</v>
      </c>
      <c r="C77" s="41">
        <v>1995</v>
      </c>
      <c r="D77" s="22" t="s">
        <v>137</v>
      </c>
      <c r="E77" s="24"/>
      <c r="F77" s="22"/>
      <c r="G77" s="64"/>
      <c r="H77" s="65"/>
      <c r="I77" s="25"/>
      <c r="J77" s="22"/>
      <c r="K77" s="22"/>
      <c r="L77" s="26"/>
      <c r="M77" s="22"/>
      <c r="N77" s="22"/>
      <c r="O77" s="22"/>
      <c r="P77" s="22"/>
      <c r="Q77" s="23"/>
      <c r="R77" s="23"/>
      <c r="S77" s="23"/>
      <c r="T77" s="23"/>
      <c r="U77" s="23"/>
      <c r="V77" s="26"/>
      <c r="W77" s="22"/>
      <c r="X77" s="22"/>
      <c r="Y77" s="22"/>
      <c r="Z77" s="22"/>
      <c r="AA77" s="22"/>
      <c r="AB77" s="22">
        <f t="shared" si="59"/>
        <v>1</v>
      </c>
      <c r="AC77" s="22"/>
    </row>
    <row r="78" spans="1:29">
      <c r="A78" s="9" t="s">
        <v>138</v>
      </c>
      <c r="B78" s="23">
        <v>165.2</v>
      </c>
      <c r="C78" s="23">
        <v>4.17</v>
      </c>
      <c r="D78" s="22">
        <v>358.7</v>
      </c>
      <c r="E78" s="24">
        <v>40.9</v>
      </c>
      <c r="F78" s="22">
        <v>660.8</v>
      </c>
      <c r="G78" s="64">
        <f t="shared" si="57"/>
        <v>39.616306954436446</v>
      </c>
      <c r="H78" s="65">
        <f t="shared" si="58"/>
        <v>0.67188507350148241</v>
      </c>
      <c r="I78" s="25">
        <f>ROUND(Y78,3)</f>
        <v>0.186</v>
      </c>
      <c r="J78" s="22">
        <v>1594</v>
      </c>
      <c r="K78" s="22">
        <f>ROUND((0.85*E78*W78+D78*X78)/1000,0)</f>
        <v>1429</v>
      </c>
      <c r="L78" s="26">
        <f t="shared" si="22"/>
        <v>4</v>
      </c>
      <c r="M78" s="22">
        <f>ROUND((E78*W78+D78*X78)/1000,0)</f>
        <v>1547</v>
      </c>
      <c r="N78" s="22">
        <f>ROUND((0.85*E78*W78+6*C78*D78*W78/(B78-2*C78))/1000,0)</f>
        <v>1777</v>
      </c>
      <c r="O78" s="22">
        <f>ROUND(((AA78*D78*X78)+(E78*W78*(1+Z78*(C78/B78)*(D78/E78))))/1000,0)</f>
        <v>1787</v>
      </c>
      <c r="P78" s="22">
        <f>ROUND(AC78*O78,0)</f>
        <v>1787</v>
      </c>
      <c r="Q78" s="23">
        <f>ROUND((J78/K78),3)</f>
        <v>1.115</v>
      </c>
      <c r="R78" s="23">
        <f t="shared" si="23"/>
        <v>1.03</v>
      </c>
      <c r="S78" s="23">
        <f>ROUND((J78/N78),3)</f>
        <v>0.89700000000000002</v>
      </c>
      <c r="T78" s="23">
        <f>ROUND((J78/O78),3)</f>
        <v>0.89200000000000002</v>
      </c>
      <c r="U78" s="23">
        <f>ROUND((J78/P78),3)</f>
        <v>0.89200000000000002</v>
      </c>
      <c r="V78" s="26">
        <f t="shared" si="75"/>
        <v>0.48914057891871565</v>
      </c>
      <c r="W78" s="22">
        <f t="shared" si="76"/>
        <v>19324.764599720798</v>
      </c>
      <c r="X78" s="22">
        <f>0.785398*(B78*B78-(B78-2*C78)*(B78-2*C78))</f>
        <v>2109.5636341992004</v>
      </c>
      <c r="Y78" s="22">
        <f>SQRT((64*M78*F78*F78)/(PI()^3*((B78^4-(B78-2*C78)^4)*200+5.7*(E78+8)^0.33333*((B78-2*C78)^4-H78^4))))</f>
        <v>0.18555279879647499</v>
      </c>
      <c r="Z78" s="22">
        <f>IF((4.9-18.5*Y78+17*Y78*Y78)&lt;0,0,(4.9-18.5*Y78+17*Y78*Y78))</f>
        <v>2.0525805216657003</v>
      </c>
      <c r="AA78" s="22">
        <f>IF((0.25*(3+2*Y78))&gt;1,1,(0.25*(3+2*Y78)))</f>
        <v>0.84277639939823745</v>
      </c>
      <c r="AB78" s="22">
        <f t="shared" si="59"/>
        <v>1</v>
      </c>
      <c r="AC78" s="22">
        <f>IF(Y78&lt;0.2,1,(AB78-SQRT(AB78*AB78-4*Y78*Y78))/(2*Y78*Y78))</f>
        <v>1</v>
      </c>
    </row>
    <row r="79" spans="1:29">
      <c r="G79" s="64"/>
      <c r="H79" s="65"/>
      <c r="L79" s="26"/>
      <c r="M79" s="22" t="s">
        <v>66</v>
      </c>
      <c r="O79" s="22"/>
      <c r="Q79" s="23"/>
      <c r="R79" s="23" t="s">
        <v>66</v>
      </c>
      <c r="S79" s="23"/>
      <c r="T79" s="23"/>
      <c r="U79" s="23"/>
      <c r="V79" s="26"/>
      <c r="W79" s="22"/>
      <c r="Y79" s="22" t="s">
        <v>66</v>
      </c>
      <c r="AB79" s="22">
        <f t="shared" si="59"/>
        <v>1</v>
      </c>
    </row>
    <row r="80" spans="1:29">
      <c r="A80" s="14" t="s">
        <v>139</v>
      </c>
      <c r="B80" s="12" t="s">
        <v>140</v>
      </c>
      <c r="C80" s="19">
        <v>1994</v>
      </c>
      <c r="D80" s="12" t="s">
        <v>141</v>
      </c>
      <c r="G80" s="64"/>
      <c r="H80" s="65"/>
      <c r="L80" s="26"/>
      <c r="M80" s="22" t="s">
        <v>66</v>
      </c>
      <c r="O80" s="22"/>
      <c r="Q80" s="23"/>
      <c r="R80" s="23" t="s">
        <v>66</v>
      </c>
      <c r="S80" s="23"/>
      <c r="T80" s="23"/>
      <c r="U80" s="23"/>
      <c r="V80" s="26"/>
      <c r="W80" s="22"/>
      <c r="Y80" s="22" t="s">
        <v>66</v>
      </c>
      <c r="AB80" s="22">
        <f t="shared" si="59"/>
        <v>1</v>
      </c>
    </row>
    <row r="81" spans="1:29">
      <c r="A81" s="9" t="s">
        <v>142</v>
      </c>
      <c r="B81" s="23">
        <v>76</v>
      </c>
      <c r="C81" s="23">
        <v>2.2000000000000002</v>
      </c>
      <c r="D81" s="22">
        <v>390</v>
      </c>
      <c r="E81" s="24">
        <v>57</v>
      </c>
      <c r="F81" s="22">
        <v>266</v>
      </c>
      <c r="G81" s="64">
        <f t="shared" si="57"/>
        <v>34.54545454545454</v>
      </c>
      <c r="H81" s="65">
        <f t="shared" si="58"/>
        <v>0.63700838168923257</v>
      </c>
      <c r="I81" s="25">
        <f t="shared" ref="I81:I106" si="77">ROUND(Y81,3)</f>
        <v>0.17599999999999999</v>
      </c>
      <c r="J81" s="22">
        <v>470</v>
      </c>
      <c r="K81" s="22">
        <f t="shared" ref="K81:K89" si="78">ROUND((0.85*E81*W81+D81*X81)/1000,0)</f>
        <v>394</v>
      </c>
      <c r="L81" s="26">
        <f t="shared" si="22"/>
        <v>3.5</v>
      </c>
      <c r="M81" s="22">
        <f t="shared" ref="M81:M89" si="79">ROUND((E81*W81+D81*X81)/1000,0)</f>
        <v>428</v>
      </c>
      <c r="N81" s="22">
        <f t="shared" ref="N81:N89" si="80">ROUND((0.85*E81*W81+6*C81*D81*W81/(B81-2*C81))/1000,0)</f>
        <v>485</v>
      </c>
      <c r="O81" s="22">
        <f t="shared" ref="O81:O89" si="81">ROUND(((AA81*D81*X81)+(E81*W81*(1+Z81*(C81/B81)*(D81/E81))))/1000,0)</f>
        <v>495</v>
      </c>
      <c r="P81" s="22">
        <f t="shared" ref="P81:P89" si="82">ROUND(AC81*O81,0)</f>
        <v>495</v>
      </c>
      <c r="Q81" s="23">
        <f t="shared" ref="Q81:Q89" si="83">ROUND((J81/K81),3)</f>
        <v>1.1930000000000001</v>
      </c>
      <c r="R81" s="23">
        <f t="shared" ref="R81:R150" si="84">ROUND((J81/M81),2)</f>
        <v>1.1000000000000001</v>
      </c>
      <c r="S81" s="23">
        <f t="shared" ref="S81:S89" si="85">ROUND((J81/N81),3)</f>
        <v>0.96899999999999997</v>
      </c>
      <c r="T81" s="23">
        <f t="shared" ref="T81:T89" si="86">ROUND((J81/O81),3)</f>
        <v>0.94899999999999995</v>
      </c>
      <c r="U81" s="23">
        <f t="shared" ref="U81:U89" si="87">ROUND((J81/P81),3)</f>
        <v>0.94899999999999995</v>
      </c>
      <c r="V81" s="26">
        <f t="shared" si="75"/>
        <v>0.46478238802990696</v>
      </c>
      <c r="W81" s="22">
        <f t="shared" si="76"/>
        <v>4026.38997088</v>
      </c>
      <c r="X81" s="22">
        <f t="shared" ref="X81:X89" si="88">0.785398*(B81*B81-(B81-2*C81)*(B81-2*C81))</f>
        <v>510.06887712000042</v>
      </c>
      <c r="Y81" s="22">
        <f t="shared" ref="Y81:Y89" si="89">SQRT((64*M81*F81*F81)/(PI()^3*((B81^4-(B81-2*C81)^4)*200+5.7*(E81+8)^0.33333*((B81-2*C81)^4-H81^4))))</f>
        <v>0.17597945035090945</v>
      </c>
      <c r="Z81" s="22">
        <f t="shared" ref="Z81:Z106" si="90">IF((4.9-18.5*Y81+17*Y81*Y81)&lt;0,0,(4.9-18.5*Y81+17*Y81*Y81))</f>
        <v>2.1708492065869147</v>
      </c>
      <c r="AA81" s="22">
        <f t="shared" ref="AA81:AA89" si="91">IF((0.25*(3+2*Y81))&gt;1,1,(0.25*(3+2*Y81)))</f>
        <v>0.83798972517545467</v>
      </c>
      <c r="AB81" s="22">
        <f t="shared" si="59"/>
        <v>1</v>
      </c>
      <c r="AC81" s="22">
        <f t="shared" ref="AC81:AC89" si="92">IF(Y81&lt;0.2,1,(AB81-SQRT(AB81*AB81-4*Y81*Y81))/(2*Y81*Y81))</f>
        <v>1</v>
      </c>
    </row>
    <row r="82" spans="1:29">
      <c r="A82" s="9" t="s">
        <v>143</v>
      </c>
      <c r="B82" s="23">
        <v>76</v>
      </c>
      <c r="C82" s="23">
        <v>2.2000000000000002</v>
      </c>
      <c r="D82" s="22">
        <v>390</v>
      </c>
      <c r="E82" s="24">
        <v>57</v>
      </c>
      <c r="F82" s="22">
        <v>266</v>
      </c>
      <c r="G82" s="64">
        <f t="shared" si="57"/>
        <v>34.54545454545454</v>
      </c>
      <c r="H82" s="65">
        <f t="shared" si="58"/>
        <v>0.63700838168923257</v>
      </c>
      <c r="I82" s="25">
        <f t="shared" si="77"/>
        <v>0.17599999999999999</v>
      </c>
      <c r="J82" s="22">
        <v>480</v>
      </c>
      <c r="K82" s="22">
        <f t="shared" si="78"/>
        <v>394</v>
      </c>
      <c r="L82" s="26">
        <f t="shared" si="22"/>
        <v>3.5</v>
      </c>
      <c r="M82" s="22">
        <f t="shared" si="79"/>
        <v>428</v>
      </c>
      <c r="N82" s="22">
        <f t="shared" si="80"/>
        <v>485</v>
      </c>
      <c r="O82" s="22">
        <f t="shared" si="81"/>
        <v>495</v>
      </c>
      <c r="P82" s="22">
        <f t="shared" si="82"/>
        <v>495</v>
      </c>
      <c r="Q82" s="23">
        <f t="shared" si="83"/>
        <v>1.218</v>
      </c>
      <c r="R82" s="23">
        <f t="shared" si="84"/>
        <v>1.1200000000000001</v>
      </c>
      <c r="S82" s="23">
        <f t="shared" si="85"/>
        <v>0.99</v>
      </c>
      <c r="T82" s="23">
        <f t="shared" si="86"/>
        <v>0.97</v>
      </c>
      <c r="U82" s="23">
        <f t="shared" si="87"/>
        <v>0.97</v>
      </c>
      <c r="V82" s="26">
        <f t="shared" si="75"/>
        <v>0.46478238802990696</v>
      </c>
      <c r="W82" s="22">
        <f t="shared" si="76"/>
        <v>4026.38997088</v>
      </c>
      <c r="X82" s="22">
        <f t="shared" si="88"/>
        <v>510.06887712000042</v>
      </c>
      <c r="Y82" s="22">
        <f t="shared" si="89"/>
        <v>0.17597945035090945</v>
      </c>
      <c r="Z82" s="22">
        <f t="shared" si="90"/>
        <v>2.1708492065869147</v>
      </c>
      <c r="AA82" s="22">
        <f t="shared" si="91"/>
        <v>0.83798972517545467</v>
      </c>
      <c r="AB82" s="22">
        <f t="shared" si="59"/>
        <v>1</v>
      </c>
      <c r="AC82" s="22">
        <f t="shared" si="92"/>
        <v>1</v>
      </c>
    </row>
    <row r="83" spans="1:29">
      <c r="A83" s="9" t="s">
        <v>144</v>
      </c>
      <c r="B83" s="23">
        <v>76</v>
      </c>
      <c r="C83" s="23">
        <v>2.2000000000000002</v>
      </c>
      <c r="D83" s="22">
        <v>390</v>
      </c>
      <c r="E83" s="24">
        <v>57</v>
      </c>
      <c r="F83" s="22">
        <v>266</v>
      </c>
      <c r="G83" s="64">
        <f t="shared" si="57"/>
        <v>34.54545454545454</v>
      </c>
      <c r="H83" s="65">
        <f t="shared" si="58"/>
        <v>0.63700838168923257</v>
      </c>
      <c r="I83" s="25">
        <f t="shared" si="77"/>
        <v>0.17599999999999999</v>
      </c>
      <c r="J83" s="22">
        <v>420</v>
      </c>
      <c r="K83" s="22">
        <f t="shared" si="78"/>
        <v>394</v>
      </c>
      <c r="L83" s="26">
        <f t="shared" si="22"/>
        <v>3.5</v>
      </c>
      <c r="M83" s="22">
        <f t="shared" si="79"/>
        <v>428</v>
      </c>
      <c r="N83" s="22">
        <f t="shared" si="80"/>
        <v>485</v>
      </c>
      <c r="O83" s="22">
        <f t="shared" si="81"/>
        <v>495</v>
      </c>
      <c r="P83" s="22">
        <f t="shared" si="82"/>
        <v>495</v>
      </c>
      <c r="Q83" s="23">
        <f t="shared" si="83"/>
        <v>1.0660000000000001</v>
      </c>
      <c r="R83" s="23">
        <f t="shared" si="84"/>
        <v>0.98</v>
      </c>
      <c r="S83" s="23">
        <f t="shared" si="85"/>
        <v>0.86599999999999999</v>
      </c>
      <c r="T83" s="23">
        <f t="shared" si="86"/>
        <v>0.84799999999999998</v>
      </c>
      <c r="U83" s="23">
        <f t="shared" si="87"/>
        <v>0.84799999999999998</v>
      </c>
      <c r="V83" s="26">
        <f t="shared" si="75"/>
        <v>0.46478238802990696</v>
      </c>
      <c r="W83" s="22">
        <f t="shared" si="76"/>
        <v>4026.38997088</v>
      </c>
      <c r="X83" s="22">
        <f t="shared" si="88"/>
        <v>510.06887712000042</v>
      </c>
      <c r="Y83" s="22">
        <f t="shared" si="89"/>
        <v>0.17597945035090945</v>
      </c>
      <c r="Z83" s="22">
        <f t="shared" si="90"/>
        <v>2.1708492065869147</v>
      </c>
      <c r="AA83" s="22">
        <f t="shared" si="91"/>
        <v>0.83798972517545467</v>
      </c>
      <c r="AB83" s="22">
        <f t="shared" si="59"/>
        <v>1</v>
      </c>
      <c r="AC83" s="22">
        <f t="shared" si="92"/>
        <v>1</v>
      </c>
    </row>
    <row r="84" spans="1:29">
      <c r="A84" s="9" t="s">
        <v>145</v>
      </c>
      <c r="B84" s="23">
        <v>76</v>
      </c>
      <c r="C84" s="23">
        <v>2.2000000000000002</v>
      </c>
      <c r="D84" s="22">
        <v>390</v>
      </c>
      <c r="E84" s="24">
        <v>57</v>
      </c>
      <c r="F84" s="22">
        <v>266</v>
      </c>
      <c r="G84" s="64">
        <f t="shared" si="57"/>
        <v>34.54545454545454</v>
      </c>
      <c r="H84" s="65">
        <f t="shared" si="58"/>
        <v>0.63700838168923257</v>
      </c>
      <c r="I84" s="25">
        <f t="shared" si="77"/>
        <v>0.17599999999999999</v>
      </c>
      <c r="J84" s="22">
        <v>465</v>
      </c>
      <c r="K84" s="22">
        <f t="shared" si="78"/>
        <v>394</v>
      </c>
      <c r="L84" s="26">
        <f t="shared" si="22"/>
        <v>3.5</v>
      </c>
      <c r="M84" s="22">
        <f t="shared" si="79"/>
        <v>428</v>
      </c>
      <c r="N84" s="22">
        <f t="shared" si="80"/>
        <v>485</v>
      </c>
      <c r="O84" s="22">
        <f t="shared" si="81"/>
        <v>495</v>
      </c>
      <c r="P84" s="22">
        <f t="shared" si="82"/>
        <v>495</v>
      </c>
      <c r="Q84" s="23">
        <f t="shared" si="83"/>
        <v>1.18</v>
      </c>
      <c r="R84" s="23">
        <f t="shared" si="84"/>
        <v>1.0900000000000001</v>
      </c>
      <c r="S84" s="23">
        <f t="shared" si="85"/>
        <v>0.95899999999999996</v>
      </c>
      <c r="T84" s="23">
        <f t="shared" si="86"/>
        <v>0.93899999999999995</v>
      </c>
      <c r="U84" s="23">
        <f t="shared" si="87"/>
        <v>0.93899999999999995</v>
      </c>
      <c r="V84" s="26">
        <f t="shared" si="75"/>
        <v>0.46478238802990696</v>
      </c>
      <c r="W84" s="22">
        <f t="shared" si="76"/>
        <v>4026.38997088</v>
      </c>
      <c r="X84" s="22">
        <f t="shared" si="88"/>
        <v>510.06887712000042</v>
      </c>
      <c r="Y84" s="22">
        <f t="shared" si="89"/>
        <v>0.17597945035090945</v>
      </c>
      <c r="Z84" s="22">
        <f t="shared" si="90"/>
        <v>2.1708492065869147</v>
      </c>
      <c r="AA84" s="22">
        <f t="shared" si="91"/>
        <v>0.83798972517545467</v>
      </c>
      <c r="AB84" s="22">
        <f t="shared" si="59"/>
        <v>1</v>
      </c>
      <c r="AC84" s="22">
        <f t="shared" si="92"/>
        <v>1</v>
      </c>
    </row>
    <row r="85" spans="1:29">
      <c r="A85" s="9" t="s">
        <v>146</v>
      </c>
      <c r="B85" s="23">
        <v>101.7</v>
      </c>
      <c r="C85" s="23">
        <v>2.4</v>
      </c>
      <c r="D85" s="22">
        <v>380</v>
      </c>
      <c r="E85" s="24">
        <v>57</v>
      </c>
      <c r="F85" s="22">
        <v>356</v>
      </c>
      <c r="G85" s="64">
        <f t="shared" si="57"/>
        <v>42.375</v>
      </c>
      <c r="H85" s="65">
        <f t="shared" si="58"/>
        <v>0.76134751773049647</v>
      </c>
      <c r="I85" s="25">
        <f t="shared" si="77"/>
        <v>0.17899999999999999</v>
      </c>
      <c r="J85" s="22">
        <v>770</v>
      </c>
      <c r="K85" s="22">
        <f t="shared" si="78"/>
        <v>642</v>
      </c>
      <c r="L85" s="26">
        <f t="shared" si="22"/>
        <v>3.5004916420845622</v>
      </c>
      <c r="M85" s="22">
        <f t="shared" si="79"/>
        <v>705</v>
      </c>
      <c r="N85" s="22">
        <f t="shared" si="80"/>
        <v>774</v>
      </c>
      <c r="O85" s="22">
        <f t="shared" si="81"/>
        <v>801</v>
      </c>
      <c r="P85" s="22">
        <f t="shared" si="82"/>
        <v>801</v>
      </c>
      <c r="Q85" s="23">
        <f t="shared" si="83"/>
        <v>1.1990000000000001</v>
      </c>
      <c r="R85" s="23">
        <f t="shared" si="84"/>
        <v>1.0900000000000001</v>
      </c>
      <c r="S85" s="23">
        <f t="shared" si="85"/>
        <v>0.995</v>
      </c>
      <c r="T85" s="23">
        <f t="shared" si="86"/>
        <v>0.96099999999999997</v>
      </c>
      <c r="U85" s="23">
        <f t="shared" si="87"/>
        <v>0.96099999999999997</v>
      </c>
      <c r="V85" s="26">
        <f t="shared" si="75"/>
        <v>0.40355687669106416</v>
      </c>
      <c r="W85" s="22">
        <f t="shared" si="76"/>
        <v>7374.580914780001</v>
      </c>
      <c r="X85" s="22">
        <f t="shared" si="88"/>
        <v>748.70420544000058</v>
      </c>
      <c r="Y85" s="22">
        <f t="shared" si="89"/>
        <v>0.17858532269260322</v>
      </c>
      <c r="Z85" s="22">
        <f t="shared" si="90"/>
        <v>2.1383477273676013</v>
      </c>
      <c r="AA85" s="22">
        <f t="shared" si="91"/>
        <v>0.83929266134630165</v>
      </c>
      <c r="AB85" s="22">
        <f t="shared" si="59"/>
        <v>1</v>
      </c>
      <c r="AC85" s="22">
        <f t="shared" si="92"/>
        <v>1</v>
      </c>
    </row>
    <row r="86" spans="1:29">
      <c r="A86" s="9" t="s">
        <v>147</v>
      </c>
      <c r="B86" s="23">
        <v>101.7</v>
      </c>
      <c r="C86" s="23">
        <v>2.4</v>
      </c>
      <c r="D86" s="22">
        <v>380</v>
      </c>
      <c r="E86" s="24">
        <v>57</v>
      </c>
      <c r="F86" s="22">
        <v>356</v>
      </c>
      <c r="G86" s="64">
        <f t="shared" si="57"/>
        <v>42.375</v>
      </c>
      <c r="H86" s="65">
        <f t="shared" si="58"/>
        <v>0.76134751773049647</v>
      </c>
      <c r="I86" s="25">
        <f t="shared" si="77"/>
        <v>0.17899999999999999</v>
      </c>
      <c r="J86" s="22">
        <v>775</v>
      </c>
      <c r="K86" s="22">
        <f t="shared" si="78"/>
        <v>642</v>
      </c>
      <c r="L86" s="26">
        <f t="shared" si="22"/>
        <v>3.5004916420845622</v>
      </c>
      <c r="M86" s="22">
        <f t="shared" si="79"/>
        <v>705</v>
      </c>
      <c r="N86" s="22">
        <f t="shared" si="80"/>
        <v>774</v>
      </c>
      <c r="O86" s="22">
        <f t="shared" si="81"/>
        <v>801</v>
      </c>
      <c r="P86" s="22">
        <f t="shared" si="82"/>
        <v>801</v>
      </c>
      <c r="Q86" s="23">
        <f t="shared" si="83"/>
        <v>1.2070000000000001</v>
      </c>
      <c r="R86" s="23">
        <f t="shared" si="84"/>
        <v>1.1000000000000001</v>
      </c>
      <c r="S86" s="23">
        <f t="shared" si="85"/>
        <v>1.0009999999999999</v>
      </c>
      <c r="T86" s="23">
        <f t="shared" si="86"/>
        <v>0.96799999999999997</v>
      </c>
      <c r="U86" s="23">
        <f t="shared" si="87"/>
        <v>0.96799999999999997</v>
      </c>
      <c r="V86" s="26">
        <f t="shared" si="75"/>
        <v>0.40355687669106416</v>
      </c>
      <c r="W86" s="22">
        <f t="shared" si="76"/>
        <v>7374.580914780001</v>
      </c>
      <c r="X86" s="22">
        <f t="shared" si="88"/>
        <v>748.70420544000058</v>
      </c>
      <c r="Y86" s="22">
        <f t="shared" si="89"/>
        <v>0.17858532269260322</v>
      </c>
      <c r="Z86" s="22">
        <f t="shared" si="90"/>
        <v>2.1383477273676013</v>
      </c>
      <c r="AA86" s="22">
        <f t="shared" si="91"/>
        <v>0.83929266134630165</v>
      </c>
      <c r="AB86" s="22">
        <f t="shared" si="59"/>
        <v>1</v>
      </c>
      <c r="AC86" s="22">
        <f t="shared" si="92"/>
        <v>1</v>
      </c>
    </row>
    <row r="87" spans="1:29">
      <c r="A87" s="9" t="s">
        <v>148</v>
      </c>
      <c r="B87" s="23">
        <v>101.7</v>
      </c>
      <c r="C87" s="23">
        <v>2.4</v>
      </c>
      <c r="D87" s="22">
        <v>380</v>
      </c>
      <c r="E87" s="24">
        <v>57</v>
      </c>
      <c r="F87" s="22">
        <v>356</v>
      </c>
      <c r="G87" s="64">
        <f t="shared" si="57"/>
        <v>42.375</v>
      </c>
      <c r="H87" s="65">
        <f t="shared" si="58"/>
        <v>0.76134751773049647</v>
      </c>
      <c r="I87" s="25">
        <f t="shared" si="77"/>
        <v>0.17899999999999999</v>
      </c>
      <c r="J87" s="22">
        <v>740</v>
      </c>
      <c r="K87" s="22">
        <f t="shared" si="78"/>
        <v>642</v>
      </c>
      <c r="L87" s="26">
        <f t="shared" si="22"/>
        <v>3.5004916420845622</v>
      </c>
      <c r="M87" s="22">
        <f t="shared" si="79"/>
        <v>705</v>
      </c>
      <c r="N87" s="22">
        <f t="shared" si="80"/>
        <v>774</v>
      </c>
      <c r="O87" s="22">
        <f t="shared" si="81"/>
        <v>801</v>
      </c>
      <c r="P87" s="22">
        <f t="shared" si="82"/>
        <v>801</v>
      </c>
      <c r="Q87" s="23">
        <f t="shared" si="83"/>
        <v>1.153</v>
      </c>
      <c r="R87" s="23">
        <f t="shared" si="84"/>
        <v>1.05</v>
      </c>
      <c r="S87" s="23">
        <f t="shared" si="85"/>
        <v>0.95599999999999996</v>
      </c>
      <c r="T87" s="23">
        <f t="shared" si="86"/>
        <v>0.92400000000000004</v>
      </c>
      <c r="U87" s="23">
        <f t="shared" si="87"/>
        <v>0.92400000000000004</v>
      </c>
      <c r="V87" s="26">
        <f t="shared" si="75"/>
        <v>0.40355687669106416</v>
      </c>
      <c r="W87" s="22">
        <f t="shared" si="76"/>
        <v>7374.580914780001</v>
      </c>
      <c r="X87" s="22">
        <f t="shared" si="88"/>
        <v>748.70420544000058</v>
      </c>
      <c r="Y87" s="22">
        <f t="shared" si="89"/>
        <v>0.17858532269260322</v>
      </c>
      <c r="Z87" s="22">
        <f t="shared" si="90"/>
        <v>2.1383477273676013</v>
      </c>
      <c r="AA87" s="22">
        <f t="shared" si="91"/>
        <v>0.83929266134630165</v>
      </c>
      <c r="AB87" s="22">
        <f t="shared" si="59"/>
        <v>1</v>
      </c>
      <c r="AC87" s="22">
        <f t="shared" si="92"/>
        <v>1</v>
      </c>
    </row>
    <row r="88" spans="1:29">
      <c r="A88" s="9" t="s">
        <v>149</v>
      </c>
      <c r="B88" s="23">
        <v>101.7</v>
      </c>
      <c r="C88" s="23">
        <v>2.4</v>
      </c>
      <c r="D88" s="22">
        <v>380</v>
      </c>
      <c r="E88" s="24">
        <v>57</v>
      </c>
      <c r="F88" s="22">
        <v>356</v>
      </c>
      <c r="G88" s="64">
        <f t="shared" si="57"/>
        <v>42.375</v>
      </c>
      <c r="H88" s="65">
        <f t="shared" si="58"/>
        <v>0.76134751773049647</v>
      </c>
      <c r="I88" s="25">
        <f t="shared" si="77"/>
        <v>0.17899999999999999</v>
      </c>
      <c r="J88" s="22">
        <v>690</v>
      </c>
      <c r="K88" s="22">
        <f t="shared" si="78"/>
        <v>642</v>
      </c>
      <c r="L88" s="26">
        <f>F88/B88</f>
        <v>3.5004916420845622</v>
      </c>
      <c r="M88" s="22">
        <f t="shared" si="79"/>
        <v>705</v>
      </c>
      <c r="N88" s="22">
        <f t="shared" si="80"/>
        <v>774</v>
      </c>
      <c r="O88" s="22">
        <f t="shared" si="81"/>
        <v>801</v>
      </c>
      <c r="P88" s="22">
        <f t="shared" si="82"/>
        <v>801</v>
      </c>
      <c r="Q88" s="23">
        <f t="shared" si="83"/>
        <v>1.075</v>
      </c>
      <c r="R88" s="23">
        <f t="shared" si="84"/>
        <v>0.98</v>
      </c>
      <c r="S88" s="23">
        <f t="shared" si="85"/>
        <v>0.89100000000000001</v>
      </c>
      <c r="T88" s="23">
        <f t="shared" si="86"/>
        <v>0.86099999999999999</v>
      </c>
      <c r="U88" s="23">
        <f t="shared" si="87"/>
        <v>0.86099999999999999</v>
      </c>
      <c r="V88" s="26">
        <f t="shared" si="75"/>
        <v>0.40355687669106416</v>
      </c>
      <c r="W88" s="22">
        <f t="shared" si="76"/>
        <v>7374.580914780001</v>
      </c>
      <c r="X88" s="22">
        <f t="shared" si="88"/>
        <v>748.70420544000058</v>
      </c>
      <c r="Y88" s="22">
        <f t="shared" si="89"/>
        <v>0.17858532269260322</v>
      </c>
      <c r="Z88" s="22">
        <f t="shared" si="90"/>
        <v>2.1383477273676013</v>
      </c>
      <c r="AA88" s="22">
        <f t="shared" si="91"/>
        <v>0.83929266134630165</v>
      </c>
      <c r="AB88" s="22">
        <f t="shared" si="59"/>
        <v>1</v>
      </c>
      <c r="AC88" s="22">
        <f t="shared" si="92"/>
        <v>1</v>
      </c>
    </row>
    <row r="89" spans="1:29">
      <c r="A89" s="9" t="s">
        <v>150</v>
      </c>
      <c r="B89" s="23">
        <v>101.7</v>
      </c>
      <c r="C89" s="23">
        <v>2.4</v>
      </c>
      <c r="D89" s="22">
        <v>380</v>
      </c>
      <c r="E89" s="24">
        <v>57</v>
      </c>
      <c r="F89" s="22">
        <v>356</v>
      </c>
      <c r="G89" s="64">
        <f t="shared" si="57"/>
        <v>42.375</v>
      </c>
      <c r="H89" s="65">
        <f t="shared" si="58"/>
        <v>0.76134751773049647</v>
      </c>
      <c r="I89" s="25">
        <f t="shared" si="77"/>
        <v>0.17899999999999999</v>
      </c>
      <c r="J89" s="22">
        <v>775</v>
      </c>
      <c r="K89" s="22">
        <f t="shared" si="78"/>
        <v>642</v>
      </c>
      <c r="L89" s="26">
        <f>F89/B89</f>
        <v>3.5004916420845622</v>
      </c>
      <c r="M89" s="22">
        <f t="shared" si="79"/>
        <v>705</v>
      </c>
      <c r="N89" s="22">
        <f t="shared" si="80"/>
        <v>774</v>
      </c>
      <c r="O89" s="22">
        <f t="shared" si="81"/>
        <v>801</v>
      </c>
      <c r="P89" s="22">
        <f t="shared" si="82"/>
        <v>801</v>
      </c>
      <c r="Q89" s="23">
        <f t="shared" si="83"/>
        <v>1.2070000000000001</v>
      </c>
      <c r="R89" s="23">
        <f t="shared" si="84"/>
        <v>1.1000000000000001</v>
      </c>
      <c r="S89" s="23">
        <f t="shared" si="85"/>
        <v>1.0009999999999999</v>
      </c>
      <c r="T89" s="23">
        <f t="shared" si="86"/>
        <v>0.96799999999999997</v>
      </c>
      <c r="U89" s="23">
        <f t="shared" si="87"/>
        <v>0.96799999999999997</v>
      </c>
      <c r="V89" s="26">
        <f t="shared" si="75"/>
        <v>0.40355687669106416</v>
      </c>
      <c r="W89" s="22">
        <f t="shared" si="76"/>
        <v>7374.580914780001</v>
      </c>
      <c r="X89" s="22">
        <f t="shared" si="88"/>
        <v>748.70420544000058</v>
      </c>
      <c r="Y89" s="22">
        <f t="shared" si="89"/>
        <v>0.17858532269260322</v>
      </c>
      <c r="Z89" s="22">
        <f t="shared" si="90"/>
        <v>2.1383477273676013</v>
      </c>
      <c r="AA89" s="22">
        <f t="shared" si="91"/>
        <v>0.83929266134630165</v>
      </c>
      <c r="AB89" s="22">
        <f t="shared" si="59"/>
        <v>1</v>
      </c>
      <c r="AC89" s="22">
        <f t="shared" si="92"/>
        <v>1</v>
      </c>
    </row>
    <row r="90" spans="1:29">
      <c r="A90" s="9"/>
      <c r="B90" s="23"/>
      <c r="C90" s="23"/>
      <c r="D90" s="22"/>
      <c r="E90" s="24"/>
      <c r="F90" s="22"/>
      <c r="G90" s="64"/>
      <c r="H90" s="65"/>
      <c r="I90" s="25"/>
      <c r="J90" s="22"/>
      <c r="K90" s="22"/>
      <c r="L90" s="26"/>
      <c r="M90" s="22"/>
      <c r="N90" s="22"/>
      <c r="O90" s="22"/>
      <c r="P90" s="22"/>
      <c r="Q90" s="23"/>
      <c r="R90" s="23"/>
      <c r="S90" s="23"/>
      <c r="T90" s="23"/>
      <c r="U90" s="23"/>
      <c r="V90" s="26"/>
      <c r="W90" s="22"/>
      <c r="X90" s="22"/>
      <c r="Y90" s="22"/>
      <c r="Z90" s="22"/>
      <c r="AA90" s="22"/>
      <c r="AB90" s="22">
        <f t="shared" si="59"/>
        <v>1</v>
      </c>
      <c r="AC90" s="22"/>
    </row>
    <row r="91" spans="1:29">
      <c r="A91" s="14" t="s">
        <v>151</v>
      </c>
      <c r="B91" s="40" t="s">
        <v>152</v>
      </c>
      <c r="C91" s="41">
        <v>1997</v>
      </c>
      <c r="D91" s="59" t="s">
        <v>153</v>
      </c>
      <c r="E91" s="24"/>
      <c r="F91" s="22"/>
      <c r="G91" s="64"/>
      <c r="H91" s="65"/>
      <c r="I91" s="25"/>
      <c r="J91" s="22"/>
      <c r="K91" s="22"/>
      <c r="L91" s="26"/>
      <c r="M91" s="22"/>
      <c r="N91" s="22"/>
      <c r="O91" s="22"/>
      <c r="P91" s="22"/>
      <c r="Q91" s="23"/>
      <c r="R91" s="23"/>
      <c r="S91" s="23"/>
      <c r="T91" s="23"/>
      <c r="U91" s="23"/>
      <c r="V91" s="26"/>
      <c r="W91" s="22"/>
      <c r="X91" s="22"/>
      <c r="Y91" s="22"/>
      <c r="Z91" s="22"/>
      <c r="AA91" s="22"/>
      <c r="AB91" s="22">
        <f t="shared" si="59"/>
        <v>1</v>
      </c>
      <c r="AC91" s="22"/>
    </row>
    <row r="92" spans="1:29">
      <c r="A92" s="9" t="s">
        <v>154</v>
      </c>
      <c r="B92" s="27">
        <v>165</v>
      </c>
      <c r="C92" s="23">
        <v>2.82</v>
      </c>
      <c r="D92" s="22">
        <v>363.3</v>
      </c>
      <c r="E92" s="24">
        <v>48.3</v>
      </c>
      <c r="F92" s="22">
        <v>580.5</v>
      </c>
      <c r="G92" s="64">
        <f t="shared" si="57"/>
        <v>58.51063829787234</v>
      </c>
      <c r="H92" s="65">
        <f t="shared" si="58"/>
        <v>1.0050550777123888</v>
      </c>
      <c r="I92" s="25">
        <f t="shared" si="77"/>
        <v>0.17599999999999999</v>
      </c>
      <c r="J92" s="22">
        <v>1661.6</v>
      </c>
      <c r="K92" s="22">
        <f t="shared" ref="K92:K106" si="93">ROUND((0.85*E92*W92+D92*X92)/1000,0)</f>
        <v>1341</v>
      </c>
      <c r="L92" s="26">
        <f>F92/B92</f>
        <v>3.5181818181818181</v>
      </c>
      <c r="M92" s="22">
        <f t="shared" ref="M92:M106" si="94">ROUND((E92*W92+D92*X92)/1000,0)</f>
        <v>1485</v>
      </c>
      <c r="N92" s="22">
        <f t="shared" ref="N92:N106" si="95">ROUND((0.85*E92*W92+6*C92*D92*W92/(B92-2*C92))/1000,0)</f>
        <v>1588</v>
      </c>
      <c r="O92" s="22">
        <f t="shared" ref="O92:O106" si="96">ROUND(((AA92*D92*X92)+(E92*W92*(1+Z92*(C92/B92)*(D92/E92))))/1000,0)</f>
        <v>1670</v>
      </c>
      <c r="P92" s="22">
        <f t="shared" ref="P92:P106" si="97">ROUND(AC92*O92,0)</f>
        <v>1670</v>
      </c>
      <c r="Q92" s="23">
        <f>ROUND((J92/K92),3)</f>
        <v>1.2390000000000001</v>
      </c>
      <c r="R92" s="23">
        <f>ROUND((J92/M92),2)</f>
        <v>1.1200000000000001</v>
      </c>
      <c r="S92" s="23">
        <f>ROUND((J92/N92),3)</f>
        <v>1.046</v>
      </c>
      <c r="T92" s="23">
        <f>ROUND((J92/O92),3)</f>
        <v>0.995</v>
      </c>
      <c r="U92" s="23">
        <f>ROUND((J92/P92),3)</f>
        <v>0.995</v>
      </c>
      <c r="V92" s="26">
        <f t="shared" si="75"/>
        <v>0.35150793309701178</v>
      </c>
      <c r="W92" s="22">
        <f t="shared" si="76"/>
        <v>19945.660988620803</v>
      </c>
      <c r="X92" s="22">
        <f>0.785398*(B92*B92-(B92-2*C92)*(B92-2*C92))</f>
        <v>1436.7995613791975</v>
      </c>
      <c r="Y92" s="22">
        <f t="shared" ref="Y92:Y106" si="98">SQRT((64*M92*F92*F92)/(PI()^3*((B92^4-(B92-2*C92)^4)*200+5.7*(E92+8)^0.33333*((B92-2*C92)^4-H92^4))))</f>
        <v>0.17600892555627734</v>
      </c>
      <c r="Z92" s="22">
        <f t="shared" si="90"/>
        <v>2.1704802890919477</v>
      </c>
      <c r="AA92" s="22">
        <f>IF((0.25*(3+2*Y92))&gt;1,1,(0.25*(3+2*Y92)))</f>
        <v>0.83800446277813867</v>
      </c>
      <c r="AB92" s="22">
        <f t="shared" si="59"/>
        <v>1</v>
      </c>
      <c r="AC92" s="22">
        <f>IF(Y92&lt;0.2,1,(AB92-SQRT(AB92*AB92-4*Y92*Y92))/(2*Y92*Y92))</f>
        <v>1</v>
      </c>
    </row>
    <row r="93" spans="1:29">
      <c r="A93" s="9" t="s">
        <v>155</v>
      </c>
      <c r="B93" s="27">
        <v>190</v>
      </c>
      <c r="C93" s="23">
        <v>1.94</v>
      </c>
      <c r="D93" s="22">
        <v>256.39999999999998</v>
      </c>
      <c r="E93" s="24">
        <v>41</v>
      </c>
      <c r="F93" s="22">
        <v>663.5</v>
      </c>
      <c r="G93" s="64">
        <f t="shared" si="57"/>
        <v>97.938144329896915</v>
      </c>
      <c r="H93" s="65">
        <f t="shared" si="58"/>
        <v>1.1872974092759134</v>
      </c>
      <c r="I93" s="25">
        <f t="shared" si="77"/>
        <v>0.16700000000000001</v>
      </c>
      <c r="J93" s="22">
        <v>1678.2</v>
      </c>
      <c r="K93" s="22">
        <f t="shared" si="93"/>
        <v>1242</v>
      </c>
      <c r="L93" s="26">
        <f>F93/B93</f>
        <v>3.4921052631578946</v>
      </c>
      <c r="M93" s="22">
        <f t="shared" si="94"/>
        <v>1409</v>
      </c>
      <c r="N93" s="22">
        <f t="shared" si="95"/>
        <v>1384</v>
      </c>
      <c r="O93" s="22">
        <f t="shared" si="96"/>
        <v>1523</v>
      </c>
      <c r="P93" s="22">
        <f t="shared" si="97"/>
        <v>1523</v>
      </c>
      <c r="Q93" s="23">
        <f>ROUND((J93/K93),3)</f>
        <v>1.351</v>
      </c>
      <c r="R93" s="23">
        <f>ROUND((J93/M93),2)</f>
        <v>1.19</v>
      </c>
      <c r="S93" s="23">
        <f>ROUND((J93/N93),3)</f>
        <v>1.2130000000000001</v>
      </c>
      <c r="T93" s="23">
        <f>ROUND((J93/O93),3)</f>
        <v>1.1020000000000001</v>
      </c>
      <c r="U93" s="23">
        <f>ROUND((J93/P93),3)</f>
        <v>1.1020000000000001</v>
      </c>
      <c r="V93" s="26">
        <f t="shared" si="75"/>
        <v>0.20857150349660214</v>
      </c>
      <c r="W93" s="22">
        <f t="shared" si="76"/>
        <v>27206.7006844512</v>
      </c>
      <c r="X93" s="22">
        <f>0.785398*(B93*B93-(B93-2*C93)*(B93-2*C93))</f>
        <v>1146.1671155488004</v>
      </c>
      <c r="Y93" s="22">
        <f t="shared" si="98"/>
        <v>0.16742428148301383</v>
      </c>
      <c r="Z93" s="22">
        <f t="shared" si="90"/>
        <v>2.2791759230760027</v>
      </c>
      <c r="AA93" s="22">
        <f>IF((0.25*(3+2*Y93))&gt;1,1,(0.25*(3+2*Y93)))</f>
        <v>0.8337121407415069</v>
      </c>
      <c r="AB93" s="22">
        <f t="shared" si="59"/>
        <v>1</v>
      </c>
      <c r="AC93" s="22">
        <f>IF(Y93&lt;0.2,1,(AB93-SQRT(AB93*AB93-4*Y93*Y93))/(2*Y93*Y93))</f>
        <v>1</v>
      </c>
    </row>
    <row r="94" spans="1:29">
      <c r="A94" s="9" t="s">
        <v>156</v>
      </c>
      <c r="B94" s="27">
        <v>190</v>
      </c>
      <c r="C94" s="23">
        <v>1.52</v>
      </c>
      <c r="D94" s="22">
        <v>306.10000000000002</v>
      </c>
      <c r="E94" s="24">
        <v>48.3</v>
      </c>
      <c r="F94" s="22">
        <v>664.5</v>
      </c>
      <c r="G94" s="64">
        <f t="shared" si="57"/>
        <v>125</v>
      </c>
      <c r="H94" s="65">
        <f t="shared" si="58"/>
        <v>1.8091016548463359</v>
      </c>
      <c r="I94" s="25">
        <f t="shared" si="77"/>
        <v>0.184</v>
      </c>
      <c r="J94" s="22">
        <v>1694.8</v>
      </c>
      <c r="K94" s="22">
        <f t="shared" si="93"/>
        <v>1403</v>
      </c>
      <c r="L94" s="26">
        <f>F94/B94</f>
        <v>3.4973684210526317</v>
      </c>
      <c r="M94" s="22">
        <f t="shared" si="94"/>
        <v>1601</v>
      </c>
      <c r="N94" s="22">
        <f t="shared" si="95"/>
        <v>1537</v>
      </c>
      <c r="O94" s="22">
        <f t="shared" si="96"/>
        <v>1697</v>
      </c>
      <c r="P94" s="22">
        <f t="shared" si="97"/>
        <v>1697</v>
      </c>
      <c r="Q94" s="23">
        <f>ROUND((J94/K94),3)</f>
        <v>1.208</v>
      </c>
      <c r="R94" s="23">
        <f>ROUND((J94/M94),2)</f>
        <v>1.06</v>
      </c>
      <c r="S94" s="23">
        <f>ROUND((J94/N94),3)</f>
        <v>1.103</v>
      </c>
      <c r="T94" s="23">
        <f>ROUND((J94/O94),3)</f>
        <v>0.999</v>
      </c>
      <c r="U94" s="23">
        <f>ROUND((J94/P94),3)</f>
        <v>0.999</v>
      </c>
      <c r="V94" s="26">
        <f t="shared" si="75"/>
        <v>0.17208009655787793</v>
      </c>
      <c r="W94" s="22">
        <f t="shared" si="76"/>
        <v>27452.834364556806</v>
      </c>
      <c r="X94" s="22">
        <f>0.785398*(B94*B94-(B94-2*C94)*(B94-2*C94))</f>
        <v>900.03343544319682</v>
      </c>
      <c r="Y94" s="22">
        <f t="shared" si="98"/>
        <v>0.1842647699528539</v>
      </c>
      <c r="Z94" s="22">
        <f t="shared" si="90"/>
        <v>2.0683113484504321</v>
      </c>
      <c r="AA94" s="22">
        <f>IF((0.25*(3+2*Y94))&gt;1,1,(0.25*(3+2*Y94)))</f>
        <v>0.84213238497642695</v>
      </c>
      <c r="AB94" s="22">
        <f t="shared" si="59"/>
        <v>1</v>
      </c>
      <c r="AC94" s="22">
        <f>IF(Y94&lt;0.2,1,(AB94-SQRT(AB94*AB94-4*Y94*Y94))/(2*Y94*Y94))</f>
        <v>1</v>
      </c>
    </row>
    <row r="95" spans="1:29">
      <c r="A95" s="9" t="s">
        <v>157</v>
      </c>
      <c r="B95" s="27">
        <v>190</v>
      </c>
      <c r="C95" s="23">
        <v>1.1299999999999999</v>
      </c>
      <c r="D95" s="22">
        <v>185.7</v>
      </c>
      <c r="E95" s="24">
        <v>41</v>
      </c>
      <c r="F95" s="22">
        <v>664.5</v>
      </c>
      <c r="G95" s="64">
        <f t="shared" si="57"/>
        <v>168.14159292035399</v>
      </c>
      <c r="H95" s="65">
        <f t="shared" si="58"/>
        <v>1.4763070357120442</v>
      </c>
      <c r="I95" s="25">
        <f t="shared" si="77"/>
        <v>0.17399999999999999</v>
      </c>
      <c r="J95" s="22">
        <v>1376.6</v>
      </c>
      <c r="K95" s="22">
        <f t="shared" si="93"/>
        <v>1089</v>
      </c>
      <c r="L95" s="26">
        <f>F95/B95</f>
        <v>3.4973684210526317</v>
      </c>
      <c r="M95" s="22">
        <f t="shared" si="94"/>
        <v>1259</v>
      </c>
      <c r="N95" s="22">
        <f t="shared" si="95"/>
        <v>1150</v>
      </c>
      <c r="O95" s="22">
        <f t="shared" si="96"/>
        <v>1306</v>
      </c>
      <c r="P95" s="22">
        <f t="shared" si="97"/>
        <v>1306</v>
      </c>
      <c r="Q95" s="23">
        <f>ROUND((J95/K95),3)</f>
        <v>1.264</v>
      </c>
      <c r="R95" s="23">
        <f>ROUND((J95/M95),2)</f>
        <v>1.0900000000000001</v>
      </c>
      <c r="S95" s="23">
        <f>ROUND((J95/N95),3)</f>
        <v>1.1970000000000001</v>
      </c>
      <c r="T95" s="23">
        <f>ROUND((J95/O95),3)</f>
        <v>1.054</v>
      </c>
      <c r="U95" s="23">
        <f>ROUND((J95/P95),3)</f>
        <v>1.054</v>
      </c>
      <c r="V95" s="26">
        <f t="shared" si="75"/>
        <v>9.8895693386747127E-2</v>
      </c>
      <c r="W95" s="22">
        <f t="shared" si="76"/>
        <v>27682.379496424801</v>
      </c>
      <c r="X95" s="22">
        <f>0.785398*(B95*B95-(B95-2*C95)*(B95-2*C95))</f>
        <v>670.48830357520001</v>
      </c>
      <c r="Y95" s="22">
        <f t="shared" si="98"/>
        <v>0.17355982703079689</v>
      </c>
      <c r="Z95" s="22">
        <f t="shared" si="90"/>
        <v>2.2012344304325802</v>
      </c>
      <c r="AA95" s="22">
        <f>IF((0.25*(3+2*Y95))&gt;1,1,(0.25*(3+2*Y95)))</f>
        <v>0.83677991351539849</v>
      </c>
      <c r="AB95" s="22">
        <f t="shared" si="59"/>
        <v>1</v>
      </c>
      <c r="AC95" s="22">
        <f>IF(Y95&lt;0.2,1,(AB95-SQRT(AB95*AB95-4*Y95*Y95))/(2*Y95*Y95))</f>
        <v>1</v>
      </c>
    </row>
    <row r="96" spans="1:29">
      <c r="A96" s="12" t="s">
        <v>158</v>
      </c>
      <c r="B96" s="28">
        <v>190</v>
      </c>
      <c r="C96" s="12">
        <v>0.86</v>
      </c>
      <c r="D96" s="12">
        <v>210.7</v>
      </c>
      <c r="E96" s="12">
        <v>41</v>
      </c>
      <c r="F96" s="12">
        <v>659</v>
      </c>
      <c r="G96" s="64">
        <f t="shared" si="57"/>
        <v>220.93023255813955</v>
      </c>
      <c r="H96" s="65">
        <f t="shared" si="58"/>
        <v>2.2009456264775418</v>
      </c>
      <c r="I96" s="25">
        <f t="shared" si="77"/>
        <v>0.17799999999999999</v>
      </c>
      <c r="J96" s="12">
        <v>1349.9</v>
      </c>
      <c r="K96" s="22">
        <f t="shared" si="93"/>
        <v>1078</v>
      </c>
      <c r="L96" s="26">
        <f>F96/B96</f>
        <v>3.4684210526315788</v>
      </c>
      <c r="M96" s="22">
        <f t="shared" si="94"/>
        <v>1249</v>
      </c>
      <c r="N96" s="22">
        <f t="shared" si="95"/>
        <v>1131</v>
      </c>
      <c r="O96" s="22">
        <f t="shared" si="96"/>
        <v>1289</v>
      </c>
      <c r="P96" s="22">
        <f t="shared" si="97"/>
        <v>1289</v>
      </c>
      <c r="Q96" s="23">
        <f>ROUND((J96/K96),3)</f>
        <v>1.252</v>
      </c>
      <c r="R96" s="23">
        <f>ROUND((J96/M96),2)</f>
        <v>1.08</v>
      </c>
      <c r="S96" s="23">
        <f>ROUND((J96/N96),3)</f>
        <v>1.194</v>
      </c>
      <c r="T96" s="23">
        <f>ROUND((J96/O96),3)</f>
        <v>1.0469999999999999</v>
      </c>
      <c r="U96" s="23">
        <f>ROUND((J96/P96),3)</f>
        <v>1.0469999999999999</v>
      </c>
      <c r="V96" s="26">
        <f t="shared" si="75"/>
        <v>8.6205249970278786E-2</v>
      </c>
      <c r="W96" s="22">
        <f t="shared" si="76"/>
        <v>27841.8551886432</v>
      </c>
      <c r="X96" s="22">
        <f>0.785398*(B96*B96-(B96-2*C96)*(B96-2*C96))</f>
        <v>511.0126113568021</v>
      </c>
      <c r="Y96" s="22">
        <f t="shared" si="98"/>
        <v>0.17753548412995418</v>
      </c>
      <c r="Z96" s="22">
        <f t="shared" si="90"/>
        <v>2.1514139617252206</v>
      </c>
      <c r="AA96" s="22">
        <f>IF((0.25*(3+2*Y96))&gt;1,1,(0.25*(3+2*Y96)))</f>
        <v>0.83876774206497706</v>
      </c>
      <c r="AB96" s="22">
        <f t="shared" si="59"/>
        <v>1</v>
      </c>
      <c r="AC96" s="22">
        <f>IF(Y96&lt;0.2,1,(AB96-SQRT(AB96*AB96-4*Y96*Y96))/(2*Y96*Y96))</f>
        <v>1</v>
      </c>
    </row>
    <row r="97" spans="1:29">
      <c r="A97" s="12" t="s">
        <v>159</v>
      </c>
      <c r="B97" s="28">
        <v>165</v>
      </c>
      <c r="C97" s="12">
        <v>2.82</v>
      </c>
      <c r="D97" s="12">
        <v>363.3</v>
      </c>
      <c r="E97" s="12">
        <v>80.2</v>
      </c>
      <c r="F97" s="12">
        <v>580.5</v>
      </c>
      <c r="G97" s="64">
        <f t="shared" si="57"/>
        <v>58.51063829787234</v>
      </c>
      <c r="H97" s="65">
        <f t="shared" si="58"/>
        <v>1.0050550777123888</v>
      </c>
      <c r="I97" s="25">
        <f t="shared" si="77"/>
        <v>0.20399999999999999</v>
      </c>
      <c r="J97" s="12">
        <v>2295</v>
      </c>
      <c r="K97" s="22">
        <f t="shared" si="93"/>
        <v>1882</v>
      </c>
      <c r="L97" s="26">
        <f t="shared" ref="L97:L106" si="99">F97/B97</f>
        <v>3.5181818181818181</v>
      </c>
      <c r="M97" s="22">
        <f t="shared" si="94"/>
        <v>2122</v>
      </c>
      <c r="N97" s="22">
        <f t="shared" si="95"/>
        <v>2129</v>
      </c>
      <c r="O97" s="22">
        <f t="shared" si="96"/>
        <v>2272</v>
      </c>
      <c r="P97" s="22">
        <f t="shared" si="97"/>
        <v>2258</v>
      </c>
      <c r="Q97" s="23">
        <f t="shared" ref="Q97:Q106" si="100">ROUND((J97/K97),3)</f>
        <v>1.2190000000000001</v>
      </c>
      <c r="R97" s="23">
        <f t="shared" ref="R97:R106" si="101">ROUND((J97/M97),2)</f>
        <v>1.08</v>
      </c>
      <c r="S97" s="23">
        <f t="shared" ref="S97:S106" si="102">ROUND((J97/N97),3)</f>
        <v>1.0780000000000001</v>
      </c>
      <c r="T97" s="23">
        <f t="shared" ref="T97:T106" si="103">ROUND((J97/O97),3)</f>
        <v>1.01</v>
      </c>
      <c r="U97" s="23">
        <f t="shared" ref="U97:U106" si="104">ROUND((J97/P97),3)</f>
        <v>1.016</v>
      </c>
      <c r="V97" s="26">
        <f t="shared" si="75"/>
        <v>0.24598929342557138</v>
      </c>
      <c r="W97" s="22">
        <f t="shared" si="76"/>
        <v>19945.660988620803</v>
      </c>
      <c r="X97" s="22">
        <f t="shared" ref="X97:X106" si="105">0.785398*(B97*B97-(B97-2*C97)*(B97-2*C97))</f>
        <v>1436.7995613791975</v>
      </c>
      <c r="Y97" s="22">
        <f t="shared" si="98"/>
        <v>0.20357121403175513</v>
      </c>
      <c r="Z97" s="22">
        <f t="shared" si="90"/>
        <v>1.8384336065126956</v>
      </c>
      <c r="AA97" s="22">
        <f t="shared" ref="AA97:AA106" si="106">IF((0.25*(3+2*Y97))&gt;1,1,(0.25*(3+2*Y97)))</f>
        <v>0.85178560701587758</v>
      </c>
      <c r="AB97" s="22">
        <f t="shared" si="59"/>
        <v>1.0474394968417586</v>
      </c>
      <c r="AC97" s="22">
        <f t="shared" ref="AC97:AC106" si="107">IF(Y97&lt;0.2,1,(AB97-SQRT(AB97*AB97-4*Y97*Y97))/(2*Y97*Y97))</f>
        <v>0.99378299489519961</v>
      </c>
    </row>
    <row r="98" spans="1:29">
      <c r="A98" s="12" t="s">
        <v>160</v>
      </c>
      <c r="B98" s="28">
        <v>190</v>
      </c>
      <c r="C98" s="12">
        <v>1.94</v>
      </c>
      <c r="D98" s="12">
        <v>256.39999999999998</v>
      </c>
      <c r="E98" s="12">
        <v>74.7</v>
      </c>
      <c r="F98" s="12">
        <v>663.5</v>
      </c>
      <c r="G98" s="64">
        <f t="shared" si="57"/>
        <v>97.938144329896915</v>
      </c>
      <c r="H98" s="65">
        <f t="shared" si="58"/>
        <v>1.1872974092759134</v>
      </c>
      <c r="I98" s="25">
        <f t="shared" si="77"/>
        <v>0.20499999999999999</v>
      </c>
      <c r="J98" s="12">
        <v>2592</v>
      </c>
      <c r="K98" s="22">
        <f t="shared" si="93"/>
        <v>2021</v>
      </c>
      <c r="L98" s="26">
        <f t="shared" si="99"/>
        <v>3.4921052631578946</v>
      </c>
      <c r="M98" s="22">
        <f t="shared" si="94"/>
        <v>2326</v>
      </c>
      <c r="N98" s="22">
        <f t="shared" si="95"/>
        <v>2164</v>
      </c>
      <c r="O98" s="22">
        <f t="shared" si="96"/>
        <v>2413</v>
      </c>
      <c r="P98" s="22">
        <f t="shared" si="97"/>
        <v>2396</v>
      </c>
      <c r="Q98" s="23">
        <f t="shared" si="100"/>
        <v>1.2829999999999999</v>
      </c>
      <c r="R98" s="23">
        <f t="shared" si="101"/>
        <v>1.1100000000000001</v>
      </c>
      <c r="S98" s="23">
        <f t="shared" si="102"/>
        <v>1.198</v>
      </c>
      <c r="T98" s="23">
        <f t="shared" si="103"/>
        <v>1.0740000000000001</v>
      </c>
      <c r="U98" s="23">
        <f t="shared" si="104"/>
        <v>1.0820000000000001</v>
      </c>
      <c r="V98" s="26">
        <f t="shared" si="75"/>
        <v>0.12634447481801908</v>
      </c>
      <c r="W98" s="22">
        <f t="shared" si="76"/>
        <v>27206.7006844512</v>
      </c>
      <c r="X98" s="22">
        <f t="shared" si="105"/>
        <v>1146.1671155488004</v>
      </c>
      <c r="Y98" s="22">
        <f t="shared" si="98"/>
        <v>0.20468939278051951</v>
      </c>
      <c r="Z98" s="22">
        <f t="shared" si="90"/>
        <v>1.8255079413469719</v>
      </c>
      <c r="AA98" s="22">
        <f t="shared" si="106"/>
        <v>0.85234469639025978</v>
      </c>
      <c r="AB98" s="22">
        <f t="shared" si="59"/>
        <v>1.048780724271928</v>
      </c>
      <c r="AC98" s="22">
        <f t="shared" si="107"/>
        <v>0.99286947998343966</v>
      </c>
    </row>
    <row r="99" spans="1:29">
      <c r="A99" s="12" t="s">
        <v>161</v>
      </c>
      <c r="B99" s="28">
        <v>190</v>
      </c>
      <c r="C99" s="12">
        <v>1.52</v>
      </c>
      <c r="D99" s="12">
        <v>306.10000000000002</v>
      </c>
      <c r="E99" s="12">
        <v>80.2</v>
      </c>
      <c r="F99" s="12">
        <v>663.5</v>
      </c>
      <c r="G99" s="64">
        <f t="shared" si="57"/>
        <v>125</v>
      </c>
      <c r="H99" s="65">
        <f t="shared" si="58"/>
        <v>1.8091016548463359</v>
      </c>
      <c r="I99" s="25">
        <f t="shared" si="77"/>
        <v>0.218</v>
      </c>
      <c r="J99" s="12">
        <v>2602</v>
      </c>
      <c r="K99" s="22">
        <f t="shared" si="93"/>
        <v>2147</v>
      </c>
      <c r="L99" s="26">
        <f t="shared" si="99"/>
        <v>3.4921052631578946</v>
      </c>
      <c r="M99" s="22">
        <f t="shared" si="94"/>
        <v>2477</v>
      </c>
      <c r="N99" s="22">
        <f t="shared" si="95"/>
        <v>2281</v>
      </c>
      <c r="O99" s="22">
        <f t="shared" si="96"/>
        <v>2551</v>
      </c>
      <c r="P99" s="22">
        <f t="shared" si="97"/>
        <v>2515</v>
      </c>
      <c r="Q99" s="23">
        <f t="shared" si="100"/>
        <v>1.212</v>
      </c>
      <c r="R99" s="23">
        <f t="shared" si="101"/>
        <v>1.05</v>
      </c>
      <c r="S99" s="23">
        <f t="shared" si="102"/>
        <v>1.141</v>
      </c>
      <c r="T99" s="23">
        <f t="shared" si="103"/>
        <v>1.02</v>
      </c>
      <c r="U99" s="23">
        <f t="shared" si="104"/>
        <v>1.0349999999999999</v>
      </c>
      <c r="V99" s="26">
        <f t="shared" si="75"/>
        <v>0.11122334864318231</v>
      </c>
      <c r="W99" s="22">
        <f t="shared" si="76"/>
        <v>27452.834364556806</v>
      </c>
      <c r="X99" s="22">
        <f t="shared" si="105"/>
        <v>900.03343544319682</v>
      </c>
      <c r="Y99" s="22">
        <f t="shared" si="98"/>
        <v>0.21817771270534453</v>
      </c>
      <c r="Z99" s="22">
        <f t="shared" si="90"/>
        <v>1.6729380584138365</v>
      </c>
      <c r="AA99" s="22">
        <f t="shared" si="106"/>
        <v>0.85908885635267229</v>
      </c>
      <c r="AB99" s="22">
        <f t="shared" si="59"/>
        <v>1.0613770071806794</v>
      </c>
      <c r="AC99" s="22">
        <f t="shared" si="107"/>
        <v>0.98575222465058077</v>
      </c>
    </row>
    <row r="100" spans="1:29">
      <c r="A100" s="12" t="s">
        <v>162</v>
      </c>
      <c r="B100" s="28">
        <v>190</v>
      </c>
      <c r="C100" s="12">
        <v>1.1299999999999999</v>
      </c>
      <c r="D100" s="12">
        <v>185.7</v>
      </c>
      <c r="E100" s="12">
        <v>80.2</v>
      </c>
      <c r="F100" s="12">
        <v>662.5</v>
      </c>
      <c r="G100" s="64">
        <f t="shared" si="57"/>
        <v>168.14159292035399</v>
      </c>
      <c r="H100" s="65">
        <f t="shared" si="58"/>
        <v>1.4763070357120442</v>
      </c>
      <c r="I100" s="25">
        <f t="shared" si="77"/>
        <v>0.22</v>
      </c>
      <c r="J100" s="12">
        <v>2295</v>
      </c>
      <c r="K100" s="22">
        <f t="shared" si="93"/>
        <v>2012</v>
      </c>
      <c r="L100" s="26">
        <f t="shared" si="99"/>
        <v>3.486842105263158</v>
      </c>
      <c r="M100" s="22">
        <f t="shared" si="94"/>
        <v>2345</v>
      </c>
      <c r="N100" s="22">
        <f t="shared" si="95"/>
        <v>2073</v>
      </c>
      <c r="O100" s="22">
        <f t="shared" si="96"/>
        <v>2378</v>
      </c>
      <c r="P100" s="22">
        <f t="shared" si="97"/>
        <v>2342</v>
      </c>
      <c r="Q100" s="23">
        <f t="shared" si="100"/>
        <v>1.141</v>
      </c>
      <c r="R100" s="23">
        <f t="shared" si="101"/>
        <v>0.98</v>
      </c>
      <c r="S100" s="23">
        <f t="shared" si="102"/>
        <v>1.107</v>
      </c>
      <c r="T100" s="23">
        <f t="shared" si="103"/>
        <v>0.96499999999999997</v>
      </c>
      <c r="U100" s="23">
        <f t="shared" si="104"/>
        <v>0.98</v>
      </c>
      <c r="V100" s="26">
        <f t="shared" si="75"/>
        <v>5.309581150273545E-2</v>
      </c>
      <c r="W100" s="22">
        <f t="shared" si="76"/>
        <v>27682.379496424801</v>
      </c>
      <c r="X100" s="22">
        <f t="shared" si="105"/>
        <v>670.48830357520001</v>
      </c>
      <c r="Y100" s="22">
        <f t="shared" si="98"/>
        <v>0.22048263712612995</v>
      </c>
      <c r="Z100" s="22">
        <f t="shared" si="90"/>
        <v>1.6474852988261721</v>
      </c>
      <c r="AA100" s="22">
        <f t="shared" si="106"/>
        <v>0.86024131856306496</v>
      </c>
      <c r="AB100" s="22">
        <f t="shared" si="59"/>
        <v>1.0632756345171108</v>
      </c>
      <c r="AC100" s="22">
        <f t="shared" si="107"/>
        <v>0.98483323631394526</v>
      </c>
    </row>
    <row r="101" spans="1:29">
      <c r="A101" s="12" t="s">
        <v>163</v>
      </c>
      <c r="B101" s="28">
        <v>190</v>
      </c>
      <c r="C101" s="12">
        <v>0.86</v>
      </c>
      <c r="D101" s="12">
        <v>210.7</v>
      </c>
      <c r="E101" s="12">
        <v>74.7</v>
      </c>
      <c r="F101" s="12">
        <v>663.5</v>
      </c>
      <c r="G101" s="64">
        <f t="shared" si="57"/>
        <v>220.93023255813955</v>
      </c>
      <c r="H101" s="65">
        <f t="shared" si="58"/>
        <v>2.2009456264775418</v>
      </c>
      <c r="I101" s="25">
        <f t="shared" si="77"/>
        <v>0.221</v>
      </c>
      <c r="J101" s="12">
        <v>2451</v>
      </c>
      <c r="K101" s="22">
        <f t="shared" si="93"/>
        <v>1875</v>
      </c>
      <c r="L101" s="26">
        <f t="shared" si="99"/>
        <v>3.4921052631578946</v>
      </c>
      <c r="M101" s="22">
        <f t="shared" si="94"/>
        <v>2187</v>
      </c>
      <c r="N101" s="22">
        <f t="shared" si="95"/>
        <v>1929</v>
      </c>
      <c r="O101" s="22">
        <f t="shared" si="96"/>
        <v>2216</v>
      </c>
      <c r="P101" s="22">
        <f t="shared" si="97"/>
        <v>2182</v>
      </c>
      <c r="Q101" s="23">
        <f t="shared" si="100"/>
        <v>1.3069999999999999</v>
      </c>
      <c r="R101" s="23">
        <f t="shared" si="101"/>
        <v>1.1200000000000001</v>
      </c>
      <c r="S101" s="23">
        <f t="shared" si="102"/>
        <v>1.2709999999999999</v>
      </c>
      <c r="T101" s="23">
        <f t="shared" si="103"/>
        <v>1.1060000000000001</v>
      </c>
      <c r="U101" s="23">
        <f t="shared" si="104"/>
        <v>1.123</v>
      </c>
      <c r="V101" s="26">
        <f t="shared" si="75"/>
        <v>4.9231987751658983E-2</v>
      </c>
      <c r="W101" s="22">
        <f t="shared" si="76"/>
        <v>27841.8551886432</v>
      </c>
      <c r="X101" s="22">
        <f t="shared" si="105"/>
        <v>511.0126113568021</v>
      </c>
      <c r="Y101" s="22">
        <f t="shared" si="98"/>
        <v>0.22146647781060907</v>
      </c>
      <c r="Z101" s="22">
        <f t="shared" si="90"/>
        <v>1.6366759739989616</v>
      </c>
      <c r="AA101" s="22">
        <f t="shared" si="106"/>
        <v>0.86073323890530451</v>
      </c>
      <c r="AB101" s="22">
        <f t="shared" si="59"/>
        <v>1.0640760172776438</v>
      </c>
      <c r="AC101" s="22">
        <f t="shared" si="107"/>
        <v>0.98445439398066592</v>
      </c>
    </row>
    <row r="102" spans="1:29">
      <c r="A102" s="12" t="s">
        <v>164</v>
      </c>
      <c r="B102" s="28">
        <v>165</v>
      </c>
      <c r="C102" s="12">
        <v>2.82</v>
      </c>
      <c r="D102" s="12">
        <v>363.3</v>
      </c>
      <c r="E102" s="12">
        <v>108</v>
      </c>
      <c r="F102" s="12">
        <v>577.5</v>
      </c>
      <c r="G102" s="64">
        <f t="shared" si="57"/>
        <v>58.51063829787234</v>
      </c>
      <c r="H102" s="65">
        <f t="shared" si="58"/>
        <v>1.0050550777123888</v>
      </c>
      <c r="I102" s="25">
        <f t="shared" si="77"/>
        <v>0.223</v>
      </c>
      <c r="J102" s="12">
        <v>2673</v>
      </c>
      <c r="K102" s="22">
        <f t="shared" si="93"/>
        <v>2353</v>
      </c>
      <c r="L102" s="26">
        <f t="shared" si="99"/>
        <v>3.5</v>
      </c>
      <c r="M102" s="22">
        <f t="shared" si="94"/>
        <v>2676</v>
      </c>
      <c r="N102" s="22">
        <f t="shared" si="95"/>
        <v>2600</v>
      </c>
      <c r="O102" s="22">
        <f t="shared" si="96"/>
        <v>2805</v>
      </c>
      <c r="P102" s="22">
        <f t="shared" si="97"/>
        <v>2760</v>
      </c>
      <c r="Q102" s="23">
        <f t="shared" si="100"/>
        <v>1.1359999999999999</v>
      </c>
      <c r="R102" s="23">
        <f t="shared" si="101"/>
        <v>1</v>
      </c>
      <c r="S102" s="23">
        <f t="shared" si="102"/>
        <v>1.028</v>
      </c>
      <c r="T102" s="23">
        <f t="shared" si="103"/>
        <v>0.95299999999999996</v>
      </c>
      <c r="U102" s="23">
        <f t="shared" si="104"/>
        <v>0.96799999999999997</v>
      </c>
      <c r="V102" s="26">
        <f t="shared" si="75"/>
        <v>0.19506325883746731</v>
      </c>
      <c r="W102" s="22">
        <f t="shared" si="76"/>
        <v>19945.660988620803</v>
      </c>
      <c r="X102" s="22">
        <f t="shared" si="105"/>
        <v>1436.7995613791975</v>
      </c>
      <c r="Y102" s="22">
        <f t="shared" si="98"/>
        <v>0.22258700896133671</v>
      </c>
      <c r="Z102" s="22">
        <f t="shared" si="90"/>
        <v>1.6244049357072927</v>
      </c>
      <c r="AA102" s="22">
        <f t="shared" si="106"/>
        <v>0.86129350448066833</v>
      </c>
      <c r="AB102" s="22">
        <f t="shared" si="59"/>
        <v>1.0649813231080645</v>
      </c>
      <c r="AC102" s="22">
        <f t="shared" si="107"/>
        <v>0.98403162756297491</v>
      </c>
    </row>
    <row r="103" spans="1:29">
      <c r="A103" s="12" t="s">
        <v>165</v>
      </c>
      <c r="B103" s="28">
        <v>190</v>
      </c>
      <c r="C103" s="12">
        <v>1.94</v>
      </c>
      <c r="D103" s="12">
        <v>256.39999999999998</v>
      </c>
      <c r="E103" s="12">
        <v>108</v>
      </c>
      <c r="F103" s="12">
        <v>660</v>
      </c>
      <c r="G103" s="64">
        <f t="shared" si="57"/>
        <v>97.938144329896915</v>
      </c>
      <c r="H103" s="65">
        <f t="shared" si="58"/>
        <v>1.1872974092759134</v>
      </c>
      <c r="I103" s="25">
        <f t="shared" si="77"/>
        <v>0.23200000000000001</v>
      </c>
      <c r="J103" s="12">
        <v>3360</v>
      </c>
      <c r="K103" s="22">
        <f t="shared" si="93"/>
        <v>2791</v>
      </c>
      <c r="L103" s="26">
        <f t="shared" si="99"/>
        <v>3.4736842105263159</v>
      </c>
      <c r="M103" s="22">
        <f t="shared" si="94"/>
        <v>3232</v>
      </c>
      <c r="N103" s="22">
        <f t="shared" si="95"/>
        <v>2934</v>
      </c>
      <c r="O103" s="22">
        <f t="shared" si="96"/>
        <v>3301</v>
      </c>
      <c r="P103" s="22">
        <f t="shared" si="97"/>
        <v>3238</v>
      </c>
      <c r="Q103" s="23">
        <f t="shared" si="100"/>
        <v>1.204</v>
      </c>
      <c r="R103" s="23">
        <f t="shared" si="101"/>
        <v>1.04</v>
      </c>
      <c r="S103" s="23">
        <f t="shared" si="102"/>
        <v>1.145</v>
      </c>
      <c r="T103" s="23">
        <f t="shared" si="103"/>
        <v>1.018</v>
      </c>
      <c r="U103" s="23">
        <f t="shared" si="104"/>
        <v>1.038</v>
      </c>
      <c r="V103" s="26">
        <f t="shared" si="75"/>
        <v>9.0927366468661022E-2</v>
      </c>
      <c r="W103" s="22">
        <f t="shared" si="76"/>
        <v>27206.7006844512</v>
      </c>
      <c r="X103" s="22">
        <f t="shared" si="105"/>
        <v>1146.1671155488004</v>
      </c>
      <c r="Y103" s="22">
        <f t="shared" si="98"/>
        <v>0.2319690133017808</v>
      </c>
      <c r="Z103" s="22">
        <f t="shared" si="90"/>
        <v>1.523336847164485</v>
      </c>
      <c r="AA103" s="22">
        <f t="shared" si="106"/>
        <v>0.86598450665089044</v>
      </c>
      <c r="AB103" s="22">
        <f t="shared" si="59"/>
        <v>1.0723768908868363</v>
      </c>
      <c r="AC103" s="22">
        <f t="shared" si="107"/>
        <v>0.98077508898552246</v>
      </c>
    </row>
    <row r="104" spans="1:29">
      <c r="A104" s="12" t="s">
        <v>166</v>
      </c>
      <c r="B104" s="28">
        <v>190</v>
      </c>
      <c r="C104" s="12">
        <v>1.52</v>
      </c>
      <c r="D104" s="12">
        <v>306.10000000000002</v>
      </c>
      <c r="E104" s="12">
        <v>108</v>
      </c>
      <c r="F104" s="12">
        <v>661.5</v>
      </c>
      <c r="G104" s="64">
        <f t="shared" si="57"/>
        <v>125</v>
      </c>
      <c r="H104" s="65">
        <f t="shared" si="58"/>
        <v>1.8091016548463359</v>
      </c>
      <c r="I104" s="25">
        <f t="shared" si="77"/>
        <v>0.24099999999999999</v>
      </c>
      <c r="J104" s="12">
        <v>3260</v>
      </c>
      <c r="K104" s="22">
        <f t="shared" si="93"/>
        <v>2796</v>
      </c>
      <c r="L104" s="26">
        <f t="shared" si="99"/>
        <v>3.4815789473684209</v>
      </c>
      <c r="M104" s="22">
        <f t="shared" si="94"/>
        <v>3240</v>
      </c>
      <c r="N104" s="22">
        <f t="shared" si="95"/>
        <v>2930</v>
      </c>
      <c r="O104" s="22">
        <f t="shared" si="96"/>
        <v>3301</v>
      </c>
      <c r="P104" s="22">
        <f t="shared" si="97"/>
        <v>3228</v>
      </c>
      <c r="Q104" s="23">
        <f t="shared" si="100"/>
        <v>1.1659999999999999</v>
      </c>
      <c r="R104" s="23">
        <f t="shared" si="101"/>
        <v>1.01</v>
      </c>
      <c r="S104" s="23">
        <f t="shared" si="102"/>
        <v>1.113</v>
      </c>
      <c r="T104" s="23">
        <f t="shared" si="103"/>
        <v>0.98799999999999999</v>
      </c>
      <c r="U104" s="23">
        <f t="shared" si="104"/>
        <v>1.01</v>
      </c>
      <c r="V104" s="26">
        <f t="shared" si="75"/>
        <v>8.5030936601593388E-2</v>
      </c>
      <c r="W104" s="22">
        <f t="shared" si="76"/>
        <v>27452.834364556806</v>
      </c>
      <c r="X104" s="22">
        <f t="shared" si="105"/>
        <v>900.03343544319682</v>
      </c>
      <c r="Y104" s="22">
        <f t="shared" si="98"/>
        <v>0.24132648665966358</v>
      </c>
      <c r="Z104" s="22">
        <f t="shared" si="90"/>
        <v>1.4255140405756692</v>
      </c>
      <c r="AA104" s="22">
        <f t="shared" si="106"/>
        <v>0.8706632433298318</v>
      </c>
      <c r="AB104" s="22">
        <f t="shared" si="59"/>
        <v>1.0795763560025589</v>
      </c>
      <c r="AC104" s="22">
        <f t="shared" si="107"/>
        <v>0.97787417181645009</v>
      </c>
    </row>
    <row r="105" spans="1:29">
      <c r="A105" s="12" t="s">
        <v>167</v>
      </c>
      <c r="B105" s="28">
        <v>190</v>
      </c>
      <c r="C105" s="12">
        <v>1.1299999999999999</v>
      </c>
      <c r="D105" s="12">
        <v>185.7</v>
      </c>
      <c r="E105" s="12">
        <v>108</v>
      </c>
      <c r="F105" s="12">
        <v>660</v>
      </c>
      <c r="G105" s="64">
        <f t="shared" si="57"/>
        <v>168.14159292035399</v>
      </c>
      <c r="H105" s="65">
        <f t="shared" si="58"/>
        <v>1.4763070357120442</v>
      </c>
      <c r="I105" s="25">
        <f t="shared" si="77"/>
        <v>0.245</v>
      </c>
      <c r="J105" s="12">
        <v>3058</v>
      </c>
      <c r="K105" s="22">
        <f t="shared" si="93"/>
        <v>2666</v>
      </c>
      <c r="L105" s="26">
        <f t="shared" si="99"/>
        <v>3.4736842105263159</v>
      </c>
      <c r="M105" s="22">
        <f t="shared" si="94"/>
        <v>3114</v>
      </c>
      <c r="N105" s="22">
        <f t="shared" si="95"/>
        <v>2727</v>
      </c>
      <c r="O105" s="22">
        <f t="shared" si="96"/>
        <v>3141</v>
      </c>
      <c r="P105" s="22">
        <f t="shared" si="97"/>
        <v>3068</v>
      </c>
      <c r="Q105" s="23">
        <f t="shared" si="100"/>
        <v>1.147</v>
      </c>
      <c r="R105" s="23">
        <f t="shared" si="101"/>
        <v>0.98</v>
      </c>
      <c r="S105" s="23">
        <f t="shared" si="102"/>
        <v>1.121</v>
      </c>
      <c r="T105" s="23">
        <f t="shared" si="103"/>
        <v>0.97399999999999998</v>
      </c>
      <c r="U105" s="23">
        <f t="shared" si="104"/>
        <v>0.997</v>
      </c>
      <c r="V105" s="26">
        <f t="shared" si="75"/>
        <v>3.9983840068694487E-2</v>
      </c>
      <c r="W105" s="22">
        <f t="shared" si="76"/>
        <v>27682.379496424801</v>
      </c>
      <c r="X105" s="22">
        <f t="shared" si="105"/>
        <v>670.48830357520001</v>
      </c>
      <c r="Y105" s="22">
        <f t="shared" si="98"/>
        <v>0.2448145727802635</v>
      </c>
      <c r="Z105" s="22">
        <f t="shared" si="90"/>
        <v>1.3898113793400357</v>
      </c>
      <c r="AA105" s="22">
        <f t="shared" si="106"/>
        <v>0.87240728639013176</v>
      </c>
      <c r="AB105" s="22">
        <f t="shared" si="59"/>
        <v>1.0822419482611669</v>
      </c>
      <c r="AC105" s="22">
        <f t="shared" si="107"/>
        <v>0.97685341466158238</v>
      </c>
    </row>
    <row r="106" spans="1:29">
      <c r="A106" s="12" t="s">
        <v>168</v>
      </c>
      <c r="B106" s="28">
        <v>190</v>
      </c>
      <c r="C106" s="12">
        <v>0.86</v>
      </c>
      <c r="D106" s="12">
        <v>210.7</v>
      </c>
      <c r="E106" s="12">
        <v>108</v>
      </c>
      <c r="F106" s="12">
        <v>662</v>
      </c>
      <c r="G106" s="64">
        <f t="shared" si="57"/>
        <v>220.93023255813955</v>
      </c>
      <c r="H106" s="65">
        <f t="shared" si="58"/>
        <v>2.2009456264775418</v>
      </c>
      <c r="I106" s="25">
        <f t="shared" si="77"/>
        <v>0.252</v>
      </c>
      <c r="J106" s="12">
        <v>3070</v>
      </c>
      <c r="K106" s="22">
        <f t="shared" si="93"/>
        <v>2664</v>
      </c>
      <c r="L106" s="26">
        <f t="shared" si="99"/>
        <v>3.4842105263157896</v>
      </c>
      <c r="M106" s="22">
        <f t="shared" si="94"/>
        <v>3115</v>
      </c>
      <c r="N106" s="22">
        <f t="shared" si="95"/>
        <v>2717</v>
      </c>
      <c r="O106" s="22">
        <f t="shared" si="96"/>
        <v>3136</v>
      </c>
      <c r="P106" s="22">
        <f t="shared" si="97"/>
        <v>3057</v>
      </c>
      <c r="Q106" s="23">
        <f t="shared" si="100"/>
        <v>1.1519999999999999</v>
      </c>
      <c r="R106" s="23">
        <f t="shared" si="101"/>
        <v>0.99</v>
      </c>
      <c r="S106" s="23">
        <f t="shared" si="102"/>
        <v>1.1299999999999999</v>
      </c>
      <c r="T106" s="23">
        <f t="shared" si="103"/>
        <v>0.97899999999999998</v>
      </c>
      <c r="U106" s="23">
        <f t="shared" si="104"/>
        <v>1.004</v>
      </c>
      <c r="V106" s="26">
        <f t="shared" si="75"/>
        <v>3.4565122700763465E-2</v>
      </c>
      <c r="W106" s="22">
        <f t="shared" si="76"/>
        <v>27841.8551886432</v>
      </c>
      <c r="X106" s="22">
        <f t="shared" si="105"/>
        <v>511.0126113568021</v>
      </c>
      <c r="Y106" s="22">
        <f t="shared" si="98"/>
        <v>0.25236340667919205</v>
      </c>
      <c r="Z106" s="22">
        <f t="shared" si="90"/>
        <v>1.3139608899573112</v>
      </c>
      <c r="AA106" s="22">
        <f t="shared" si="106"/>
        <v>0.876181703339596</v>
      </c>
      <c r="AB106" s="22">
        <f t="shared" si="59"/>
        <v>1.0880045562160643</v>
      </c>
      <c r="AC106" s="22">
        <f t="shared" si="107"/>
        <v>0.97472846587922124</v>
      </c>
    </row>
    <row r="107" spans="1:29">
      <c r="G107" s="64"/>
      <c r="H107" s="65"/>
      <c r="I107" s="25"/>
      <c r="K107" s="22"/>
      <c r="L107" s="26"/>
      <c r="M107" s="22"/>
      <c r="N107" s="22"/>
      <c r="O107" s="22"/>
      <c r="P107" s="22"/>
      <c r="Q107" s="23"/>
      <c r="R107" s="23"/>
      <c r="S107" s="23"/>
      <c r="T107" s="23"/>
      <c r="U107" s="23"/>
      <c r="V107" s="26"/>
      <c r="W107" s="22"/>
      <c r="X107" s="22"/>
      <c r="Y107" s="22"/>
      <c r="Z107" s="22"/>
      <c r="AA107" s="22"/>
      <c r="AB107" s="22">
        <f t="shared" si="59"/>
        <v>1</v>
      </c>
      <c r="AC107" s="22"/>
    </row>
    <row r="108" spans="1:29">
      <c r="A108" s="7" t="s">
        <v>169</v>
      </c>
      <c r="B108" s="10" t="s">
        <v>170</v>
      </c>
      <c r="C108" s="10" t="s">
        <v>171</v>
      </c>
      <c r="G108" s="64"/>
      <c r="H108" s="65"/>
      <c r="L108" s="26"/>
      <c r="M108" s="22" t="s">
        <v>66</v>
      </c>
      <c r="O108" s="22"/>
      <c r="Q108" s="23"/>
      <c r="R108" s="23" t="s">
        <v>66</v>
      </c>
      <c r="S108" s="23"/>
      <c r="T108" s="23"/>
      <c r="U108" s="23"/>
      <c r="V108" s="26"/>
      <c r="W108" s="22"/>
      <c r="Y108" s="22" t="s">
        <v>66</v>
      </c>
      <c r="AB108" s="22">
        <f t="shared" si="59"/>
        <v>1</v>
      </c>
    </row>
    <row r="109" spans="1:29">
      <c r="A109" s="9" t="s">
        <v>172</v>
      </c>
      <c r="B109" s="23">
        <v>111.3</v>
      </c>
      <c r="C109" s="23">
        <v>2</v>
      </c>
      <c r="D109" s="22">
        <v>354.6</v>
      </c>
      <c r="E109" s="24">
        <v>60.75</v>
      </c>
      <c r="F109" s="22">
        <v>339</v>
      </c>
      <c r="G109" s="64">
        <f t="shared" si="57"/>
        <v>55.65</v>
      </c>
      <c r="H109" s="65">
        <f t="shared" si="58"/>
        <v>0.93302553191489357</v>
      </c>
      <c r="I109" s="25">
        <f t="shared" ref="I109:I172" si="108">ROUND(Y109,3)</f>
        <v>0.161</v>
      </c>
      <c r="J109" s="22">
        <v>855</v>
      </c>
      <c r="K109" s="22">
        <f t="shared" ref="K109:K117" si="109">ROUND((0.85*E109*W109+D109*X109)/1000,0)</f>
        <v>710</v>
      </c>
      <c r="L109" s="26">
        <f t="shared" ref="L109:L117" si="110">F109/B109</f>
        <v>3.045822102425876</v>
      </c>
      <c r="M109" s="22">
        <f t="shared" ref="M109:M117" si="111">ROUND((E109*W109+D109*X109)/1000,0)</f>
        <v>793</v>
      </c>
      <c r="N109" s="22">
        <f t="shared" ref="N109:N117" si="112">ROUND((0.85*E109*W109+6*C109*D109*W109/(B109-2*C109))/1000,0)</f>
        <v>826</v>
      </c>
      <c r="O109" s="22">
        <f t="shared" ref="O109:O117" si="113">ROUND(((AA109*D109*X109)+(E109*W109*(1+Z109*(C109/B109)*(D109/E109))))/1000,0)</f>
        <v>888</v>
      </c>
      <c r="P109" s="22">
        <f t="shared" ref="P109:P117" si="114">ROUND(AC109*O109,0)</f>
        <v>888</v>
      </c>
      <c r="Q109" s="23">
        <f t="shared" ref="Q109:Q117" si="115">ROUND((J109/K109),3)</f>
        <v>1.204</v>
      </c>
      <c r="R109" s="23">
        <f t="shared" si="84"/>
        <v>1.08</v>
      </c>
      <c r="S109" s="23">
        <f t="shared" ref="S109:S117" si="116">ROUND((J109/N109),3)</f>
        <v>1.0349999999999999</v>
      </c>
      <c r="T109" s="23">
        <f t="shared" ref="T109:T117" si="117">ROUND((J109/O109),3)</f>
        <v>0.96299999999999997</v>
      </c>
      <c r="U109" s="23">
        <f t="shared" ref="U109:U117" si="118">ROUND((J109/P109),3)</f>
        <v>0.96299999999999997</v>
      </c>
      <c r="V109" s="26">
        <f t="shared" si="75"/>
        <v>0.30708986528564935</v>
      </c>
      <c r="W109" s="22">
        <f t="shared" si="76"/>
        <v>9042.5149394199998</v>
      </c>
      <c r="X109" s="22">
        <f t="shared" ref="X109:X117" si="119">0.785398*(B109*B109-(B109-2*C109)*(B109-2*C109))</f>
        <v>686.75201119999974</v>
      </c>
      <c r="Y109" s="22">
        <f t="shared" ref="Y109:Y117" si="120">SQRT((64*M109*F109*F109)/(PI()^3*((B109^4-(B109-2*C109)^4)*200+5.7*(E109+8)^0.33333*((B109-2*C109)^4-H109^4))))</f>
        <v>0.1607993183101035</v>
      </c>
      <c r="Z109" s="22">
        <f t="shared" ref="Z109:Z117" si="121">IF((4.9-18.5*Y109+17*Y109*Y109)&lt;0,0,(4.9-18.5*Y109+17*Y109*Y109))</f>
        <v>2.3647717643359836</v>
      </c>
      <c r="AA109" s="22">
        <f t="shared" ref="AA109:AA117" si="122">IF((0.25*(3+2*Y109))&gt;1,1,(0.25*(3+2*Y109)))</f>
        <v>0.83039965915505176</v>
      </c>
      <c r="AB109" s="22">
        <f t="shared" si="59"/>
        <v>1</v>
      </c>
      <c r="AC109" s="22">
        <f t="shared" ref="AC109:AC117" si="123">IF(Y109&lt;0.2,1,(AB109-SQRT(AB109*AB109-4*Y109*Y109))/(2*Y109*Y109))</f>
        <v>1</v>
      </c>
    </row>
    <row r="110" spans="1:29">
      <c r="A110" s="9" t="s">
        <v>173</v>
      </c>
      <c r="B110" s="23">
        <v>113.6</v>
      </c>
      <c r="C110" s="23">
        <v>3.2</v>
      </c>
      <c r="D110" s="22">
        <v>354.6</v>
      </c>
      <c r="E110" s="24">
        <v>60.75</v>
      </c>
      <c r="F110" s="22">
        <v>338</v>
      </c>
      <c r="G110" s="64">
        <f t="shared" si="57"/>
        <v>35.499999999999993</v>
      </c>
      <c r="H110" s="65">
        <f t="shared" si="58"/>
        <v>0.59519148936170208</v>
      </c>
      <c r="I110" s="25">
        <f t="shared" si="108"/>
        <v>0.14899999999999999</v>
      </c>
      <c r="J110" s="22">
        <v>1145</v>
      </c>
      <c r="K110" s="22">
        <f t="shared" si="109"/>
        <v>860</v>
      </c>
      <c r="L110" s="26">
        <f t="shared" si="110"/>
        <v>2.9753521126760565</v>
      </c>
      <c r="M110" s="22">
        <f t="shared" si="111"/>
        <v>942</v>
      </c>
      <c r="N110" s="22">
        <f t="shared" si="112"/>
        <v>1039</v>
      </c>
      <c r="O110" s="22">
        <f t="shared" si="113"/>
        <v>1100</v>
      </c>
      <c r="P110" s="22">
        <f t="shared" si="114"/>
        <v>1100</v>
      </c>
      <c r="Q110" s="23">
        <f t="shared" si="115"/>
        <v>1.331</v>
      </c>
      <c r="R110" s="23">
        <f t="shared" si="84"/>
        <v>1.22</v>
      </c>
      <c r="S110" s="23">
        <f t="shared" si="116"/>
        <v>1.1020000000000001</v>
      </c>
      <c r="T110" s="23">
        <f t="shared" si="117"/>
        <v>1.0409999999999999</v>
      </c>
      <c r="U110" s="23">
        <f t="shared" si="118"/>
        <v>1.0409999999999999</v>
      </c>
      <c r="V110" s="26">
        <f t="shared" si="75"/>
        <v>0.41778867417844612</v>
      </c>
      <c r="W110" s="22">
        <f t="shared" si="76"/>
        <v>9025.6681523199986</v>
      </c>
      <c r="X110" s="22">
        <f t="shared" si="119"/>
        <v>1109.8616217600006</v>
      </c>
      <c r="Y110" s="22">
        <f t="shared" si="120"/>
        <v>0.14919961800953446</v>
      </c>
      <c r="Z110" s="22">
        <f t="shared" si="121"/>
        <v>2.5182360090648599</v>
      </c>
      <c r="AA110" s="22">
        <f t="shared" si="122"/>
        <v>0.82459980900476726</v>
      </c>
      <c r="AB110" s="22">
        <f t="shared" si="59"/>
        <v>1</v>
      </c>
      <c r="AC110" s="22">
        <f t="shared" si="123"/>
        <v>1</v>
      </c>
    </row>
    <row r="111" spans="1:29">
      <c r="A111" s="9" t="s">
        <v>174</v>
      </c>
      <c r="B111" s="23">
        <v>114.8</v>
      </c>
      <c r="C111" s="23">
        <v>3.9</v>
      </c>
      <c r="D111" s="22">
        <v>357.7</v>
      </c>
      <c r="E111" s="24">
        <v>60.75</v>
      </c>
      <c r="F111" s="22">
        <v>338</v>
      </c>
      <c r="G111" s="64">
        <f t="shared" si="57"/>
        <v>29.435897435897434</v>
      </c>
      <c r="H111" s="65">
        <f t="shared" si="58"/>
        <v>0.49783548523974053</v>
      </c>
      <c r="I111" s="25">
        <f t="shared" si="108"/>
        <v>0.14499999999999999</v>
      </c>
      <c r="J111" s="22">
        <v>1116</v>
      </c>
      <c r="K111" s="22">
        <f t="shared" si="109"/>
        <v>950</v>
      </c>
      <c r="L111" s="26">
        <f t="shared" si="110"/>
        <v>2.9442508710801394</v>
      </c>
      <c r="M111" s="22">
        <f t="shared" si="111"/>
        <v>1032</v>
      </c>
      <c r="N111" s="22">
        <f t="shared" si="112"/>
        <v>1168</v>
      </c>
      <c r="O111" s="22">
        <f t="shared" si="113"/>
        <v>1227</v>
      </c>
      <c r="P111" s="22">
        <f t="shared" si="114"/>
        <v>1227</v>
      </c>
      <c r="Q111" s="23">
        <f t="shared" si="115"/>
        <v>1.175</v>
      </c>
      <c r="R111" s="23">
        <f t="shared" si="84"/>
        <v>1.08</v>
      </c>
      <c r="S111" s="23">
        <f t="shared" si="116"/>
        <v>0.95499999999999996</v>
      </c>
      <c r="T111" s="23">
        <f t="shared" si="117"/>
        <v>0.91</v>
      </c>
      <c r="U111" s="23">
        <f t="shared" si="118"/>
        <v>0.91</v>
      </c>
      <c r="V111" s="26">
        <f t="shared" si="75"/>
        <v>0.4709612531323486</v>
      </c>
      <c r="W111" s="22">
        <f t="shared" si="76"/>
        <v>8992.021702</v>
      </c>
      <c r="X111" s="22">
        <f t="shared" si="119"/>
        <v>1358.7699559199993</v>
      </c>
      <c r="Y111" s="22">
        <f t="shared" si="120"/>
        <v>0.14495234710261809</v>
      </c>
      <c r="Z111" s="22">
        <f t="shared" si="121"/>
        <v>2.5755716884210496</v>
      </c>
      <c r="AA111" s="22">
        <f t="shared" si="122"/>
        <v>0.82247617355130909</v>
      </c>
      <c r="AB111" s="22">
        <f t="shared" si="59"/>
        <v>1</v>
      </c>
      <c r="AC111" s="22">
        <f t="shared" si="123"/>
        <v>1</v>
      </c>
    </row>
    <row r="112" spans="1:29">
      <c r="A112" s="9" t="s">
        <v>175</v>
      </c>
      <c r="B112" s="23">
        <v>115.9</v>
      </c>
      <c r="C112" s="23">
        <v>4.9000000000000004</v>
      </c>
      <c r="D112" s="22">
        <v>309.5</v>
      </c>
      <c r="E112" s="24">
        <v>60.75</v>
      </c>
      <c r="F112" s="22">
        <v>356</v>
      </c>
      <c r="G112" s="64">
        <f t="shared" si="57"/>
        <v>23.653061224489797</v>
      </c>
      <c r="H112" s="65">
        <f t="shared" si="58"/>
        <v>0.34612872099194286</v>
      </c>
      <c r="I112" s="25">
        <f t="shared" si="108"/>
        <v>0.14299999999999999</v>
      </c>
      <c r="J112" s="22">
        <v>1174</v>
      </c>
      <c r="K112" s="22">
        <f t="shared" si="109"/>
        <v>985</v>
      </c>
      <c r="L112" s="26">
        <f t="shared" si="110"/>
        <v>3.071613459879206</v>
      </c>
      <c r="M112" s="22">
        <f t="shared" si="111"/>
        <v>1066</v>
      </c>
      <c r="N112" s="22">
        <f t="shared" si="112"/>
        <v>1215</v>
      </c>
      <c r="O112" s="22">
        <f t="shared" si="113"/>
        <v>1273</v>
      </c>
      <c r="P112" s="22">
        <f t="shared" si="114"/>
        <v>1273</v>
      </c>
      <c r="Q112" s="23">
        <f t="shared" si="115"/>
        <v>1.1919999999999999</v>
      </c>
      <c r="R112" s="23">
        <f t="shared" si="84"/>
        <v>1.1000000000000001</v>
      </c>
      <c r="S112" s="23">
        <f t="shared" si="116"/>
        <v>0.96599999999999997</v>
      </c>
      <c r="T112" s="23">
        <f t="shared" si="117"/>
        <v>0.92200000000000004</v>
      </c>
      <c r="U112" s="23">
        <f t="shared" si="118"/>
        <v>0.92200000000000004</v>
      </c>
      <c r="V112" s="26">
        <f t="shared" si="75"/>
        <v>0.49610349867129472</v>
      </c>
      <c r="W112" s="22">
        <f t="shared" si="76"/>
        <v>8841.3902195800019</v>
      </c>
      <c r="X112" s="22">
        <f t="shared" si="119"/>
        <v>1708.7118888000005</v>
      </c>
      <c r="Y112" s="22">
        <f t="shared" si="120"/>
        <v>0.14265889030439882</v>
      </c>
      <c r="Z112" s="22">
        <f t="shared" si="121"/>
        <v>2.6067870320776247</v>
      </c>
      <c r="AA112" s="22">
        <f t="shared" si="122"/>
        <v>0.82132944515219941</v>
      </c>
      <c r="AB112" s="22">
        <f t="shared" si="59"/>
        <v>1</v>
      </c>
      <c r="AC112" s="22">
        <f t="shared" si="123"/>
        <v>1</v>
      </c>
    </row>
    <row r="113" spans="1:29">
      <c r="A113" s="9" t="s">
        <v>176</v>
      </c>
      <c r="B113" s="23">
        <v>130.6</v>
      </c>
      <c r="C113" s="23">
        <v>2.2999999999999998</v>
      </c>
      <c r="D113" s="22">
        <v>324.3</v>
      </c>
      <c r="E113" s="24">
        <v>60.75</v>
      </c>
      <c r="F113" s="22">
        <v>396</v>
      </c>
      <c r="G113" s="64">
        <f t="shared" si="57"/>
        <v>56.782608695652179</v>
      </c>
      <c r="H113" s="65">
        <f t="shared" si="58"/>
        <v>0.8706666666666667</v>
      </c>
      <c r="I113" s="25">
        <f t="shared" si="108"/>
        <v>0.158</v>
      </c>
      <c r="J113" s="22">
        <v>1250</v>
      </c>
      <c r="K113" s="22">
        <f t="shared" si="109"/>
        <v>945</v>
      </c>
      <c r="L113" s="26">
        <f t="shared" si="110"/>
        <v>3.0321592649310873</v>
      </c>
      <c r="M113" s="22">
        <f t="shared" si="111"/>
        <v>1058</v>
      </c>
      <c r="N113" s="22">
        <f t="shared" si="112"/>
        <v>1087</v>
      </c>
      <c r="O113" s="22">
        <f t="shared" si="113"/>
        <v>1177</v>
      </c>
      <c r="P113" s="22">
        <f t="shared" si="114"/>
        <v>1177</v>
      </c>
      <c r="Q113" s="23">
        <f t="shared" si="115"/>
        <v>1.323</v>
      </c>
      <c r="R113" s="23">
        <f t="shared" si="84"/>
        <v>1.18</v>
      </c>
      <c r="S113" s="23">
        <f t="shared" si="116"/>
        <v>1.1499999999999999</v>
      </c>
      <c r="T113" s="23">
        <f t="shared" si="117"/>
        <v>1.0620000000000001</v>
      </c>
      <c r="U113" s="23">
        <f t="shared" si="118"/>
        <v>1.0620000000000001</v>
      </c>
      <c r="V113" s="26">
        <f t="shared" si="75"/>
        <v>0.28416170878799935</v>
      </c>
      <c r="W113" s="22">
        <f t="shared" si="76"/>
        <v>12468.978648</v>
      </c>
      <c r="X113" s="22">
        <f t="shared" si="119"/>
        <v>927.05238327999768</v>
      </c>
      <c r="Y113" s="22">
        <f t="shared" si="120"/>
        <v>0.15833651422039291</v>
      </c>
      <c r="Z113" s="22">
        <f t="shared" si="121"/>
        <v>2.3969721664256314</v>
      </c>
      <c r="AA113" s="22">
        <f t="shared" si="122"/>
        <v>0.82916825711019648</v>
      </c>
      <c r="AB113" s="22">
        <f t="shared" si="59"/>
        <v>1</v>
      </c>
      <c r="AC113" s="22">
        <f t="shared" si="123"/>
        <v>1</v>
      </c>
    </row>
    <row r="114" spans="1:29">
      <c r="A114" s="9" t="s">
        <v>177</v>
      </c>
      <c r="B114" s="23">
        <v>133.1</v>
      </c>
      <c r="C114" s="23">
        <v>4.5</v>
      </c>
      <c r="D114" s="22">
        <v>324.3</v>
      </c>
      <c r="E114" s="24">
        <v>60.75</v>
      </c>
      <c r="F114" s="22">
        <v>397</v>
      </c>
      <c r="G114" s="64">
        <f t="shared" si="57"/>
        <v>29.577777777777776</v>
      </c>
      <c r="H114" s="65">
        <f t="shared" si="58"/>
        <v>0.45352592592592589</v>
      </c>
      <c r="I114" s="25">
        <f t="shared" si="108"/>
        <v>0.14399999999999999</v>
      </c>
      <c r="J114" s="22">
        <v>1535</v>
      </c>
      <c r="K114" s="22">
        <f t="shared" si="109"/>
        <v>1214</v>
      </c>
      <c r="L114" s="26">
        <f t="shared" si="110"/>
        <v>2.9827197595792638</v>
      </c>
      <c r="M114" s="22">
        <f t="shared" si="111"/>
        <v>1324</v>
      </c>
      <c r="N114" s="22">
        <f t="shared" si="112"/>
        <v>1478</v>
      </c>
      <c r="O114" s="22">
        <f t="shared" si="113"/>
        <v>1563</v>
      </c>
      <c r="P114" s="22">
        <f t="shared" si="114"/>
        <v>1563</v>
      </c>
      <c r="Q114" s="23">
        <f t="shared" si="115"/>
        <v>1.264</v>
      </c>
      <c r="R114" s="23">
        <f t="shared" si="84"/>
        <v>1.1599999999999999</v>
      </c>
      <c r="S114" s="23">
        <f t="shared" si="116"/>
        <v>1.0389999999999999</v>
      </c>
      <c r="T114" s="23">
        <f t="shared" si="117"/>
        <v>0.98199999999999998</v>
      </c>
      <c r="U114" s="23">
        <f t="shared" si="118"/>
        <v>0.98199999999999998</v>
      </c>
      <c r="V114" s="26">
        <f t="shared" si="75"/>
        <v>0.44530977483135897</v>
      </c>
      <c r="W114" s="22">
        <f t="shared" si="76"/>
        <v>12095.765372379999</v>
      </c>
      <c r="X114" s="22">
        <f t="shared" si="119"/>
        <v>1818.039290399998</v>
      </c>
      <c r="Y114" s="22">
        <f t="shared" si="120"/>
        <v>0.14366111888977889</v>
      </c>
      <c r="Z114" s="22">
        <f t="shared" si="121"/>
        <v>2.593124090910365</v>
      </c>
      <c r="AA114" s="22">
        <f t="shared" si="122"/>
        <v>0.82183055944488947</v>
      </c>
      <c r="AB114" s="22">
        <f t="shared" si="59"/>
        <v>1</v>
      </c>
      <c r="AC114" s="22">
        <f t="shared" si="123"/>
        <v>1</v>
      </c>
    </row>
    <row r="115" spans="1:29">
      <c r="A115" s="9" t="s">
        <v>178</v>
      </c>
      <c r="B115" s="23">
        <v>141.80000000000001</v>
      </c>
      <c r="C115" s="23">
        <v>4.3</v>
      </c>
      <c r="D115" s="22">
        <v>433</v>
      </c>
      <c r="E115" s="24">
        <v>60.75</v>
      </c>
      <c r="F115" s="22">
        <v>419</v>
      </c>
      <c r="G115" s="64">
        <f t="shared" ref="G115:G178" si="124">B115/C115</f>
        <v>32.976744186046517</v>
      </c>
      <c r="H115" s="65">
        <f t="shared" ref="H115:H178" si="125">G115/(21150/D115)</f>
        <v>0.67512672494364734</v>
      </c>
      <c r="I115" s="25">
        <f t="shared" si="108"/>
        <v>0.154</v>
      </c>
      <c r="J115" s="22">
        <v>1618</v>
      </c>
      <c r="K115" s="22">
        <f t="shared" si="109"/>
        <v>1524</v>
      </c>
      <c r="L115" s="26">
        <f t="shared" si="110"/>
        <v>2.954866008462623</v>
      </c>
      <c r="M115" s="22">
        <f t="shared" si="111"/>
        <v>1651</v>
      </c>
      <c r="N115" s="22">
        <f t="shared" si="112"/>
        <v>1888</v>
      </c>
      <c r="O115" s="22">
        <f t="shared" si="113"/>
        <v>1961</v>
      </c>
      <c r="P115" s="22">
        <f t="shared" si="114"/>
        <v>1961</v>
      </c>
      <c r="Q115" s="23">
        <f t="shared" si="115"/>
        <v>1.0620000000000001</v>
      </c>
      <c r="R115" s="23">
        <f t="shared" si="84"/>
        <v>0.98</v>
      </c>
      <c r="S115" s="23">
        <f t="shared" si="116"/>
        <v>0.85699999999999998</v>
      </c>
      <c r="T115" s="23">
        <f t="shared" si="117"/>
        <v>0.82499999999999996</v>
      </c>
      <c r="U115" s="23">
        <f t="shared" si="118"/>
        <v>0.82499999999999996</v>
      </c>
      <c r="V115" s="26">
        <f t="shared" si="75"/>
        <v>0.48714893695336087</v>
      </c>
      <c r="W115" s="22">
        <f t="shared" si="76"/>
        <v>13934.719811520004</v>
      </c>
      <c r="X115" s="22">
        <f t="shared" si="119"/>
        <v>1857.4662699999972</v>
      </c>
      <c r="Y115" s="22">
        <f t="shared" si="120"/>
        <v>0.1539198583618214</v>
      </c>
      <c r="Z115" s="22">
        <f t="shared" si="121"/>
        <v>2.4552351078743984</v>
      </c>
      <c r="AA115" s="22">
        <f t="shared" si="122"/>
        <v>0.82695992918091066</v>
      </c>
      <c r="AB115" s="22">
        <f t="shared" si="59"/>
        <v>1</v>
      </c>
      <c r="AC115" s="22">
        <f t="shared" si="123"/>
        <v>1</v>
      </c>
    </row>
    <row r="116" spans="1:29">
      <c r="A116" s="9" t="s">
        <v>179</v>
      </c>
      <c r="B116" s="23">
        <v>159.80000000000001</v>
      </c>
      <c r="C116" s="23">
        <v>6.3</v>
      </c>
      <c r="D116" s="22">
        <v>482.5</v>
      </c>
      <c r="E116" s="24">
        <v>60.75</v>
      </c>
      <c r="F116" s="22">
        <v>476</v>
      </c>
      <c r="G116" s="64">
        <f t="shared" si="124"/>
        <v>25.365079365079367</v>
      </c>
      <c r="H116" s="65">
        <f t="shared" si="125"/>
        <v>0.57865961199294536</v>
      </c>
      <c r="I116" s="25">
        <f t="shared" si="108"/>
        <v>0.157</v>
      </c>
      <c r="J116" s="22">
        <v>3123</v>
      </c>
      <c r="K116" s="22">
        <f t="shared" si="109"/>
        <v>2345</v>
      </c>
      <c r="L116" s="26">
        <f t="shared" si="110"/>
        <v>2.978723404255319</v>
      </c>
      <c r="M116" s="22">
        <f t="shared" si="111"/>
        <v>2500</v>
      </c>
      <c r="N116" s="22">
        <f t="shared" si="112"/>
        <v>2987</v>
      </c>
      <c r="O116" s="22">
        <f t="shared" si="113"/>
        <v>3030</v>
      </c>
      <c r="P116" s="22">
        <f t="shared" si="114"/>
        <v>3030</v>
      </c>
      <c r="Q116" s="23">
        <f t="shared" si="115"/>
        <v>1.3320000000000001</v>
      </c>
      <c r="R116" s="23">
        <f t="shared" si="84"/>
        <v>1.25</v>
      </c>
      <c r="S116" s="23">
        <f t="shared" si="116"/>
        <v>1.046</v>
      </c>
      <c r="T116" s="23">
        <f t="shared" si="117"/>
        <v>1.0309999999999999</v>
      </c>
      <c r="U116" s="23">
        <f t="shared" si="118"/>
        <v>1.0309999999999999</v>
      </c>
      <c r="V116" s="26">
        <f t="shared" si="75"/>
        <v>0.58634877291480014</v>
      </c>
      <c r="W116" s="22">
        <f t="shared" si="76"/>
        <v>17017.878200320003</v>
      </c>
      <c r="X116" s="22">
        <f t="shared" si="119"/>
        <v>3038.0765436000006</v>
      </c>
      <c r="Y116" s="22">
        <f t="shared" si="120"/>
        <v>0.15692029093461546</v>
      </c>
      <c r="Z116" s="22">
        <f t="shared" si="121"/>
        <v>2.4155822387286885</v>
      </c>
      <c r="AA116" s="22">
        <f t="shared" si="122"/>
        <v>0.82846014546730773</v>
      </c>
      <c r="AB116" s="22">
        <f t="shared" si="59"/>
        <v>1</v>
      </c>
      <c r="AC116" s="22">
        <f t="shared" si="123"/>
        <v>1</v>
      </c>
    </row>
    <row r="117" spans="1:29">
      <c r="A117" s="9" t="s">
        <v>180</v>
      </c>
      <c r="B117" s="23">
        <v>165.7</v>
      </c>
      <c r="C117" s="23">
        <v>5.0999999999999996</v>
      </c>
      <c r="D117" s="22">
        <v>373.3</v>
      </c>
      <c r="E117" s="24">
        <v>60.75</v>
      </c>
      <c r="F117" s="22">
        <v>497</v>
      </c>
      <c r="G117" s="64">
        <f t="shared" si="124"/>
        <v>32.490196078431374</v>
      </c>
      <c r="H117" s="65">
        <f t="shared" si="125"/>
        <v>0.57345580123302287</v>
      </c>
      <c r="I117" s="25">
        <f t="shared" si="108"/>
        <v>0.151</v>
      </c>
      <c r="J117" s="22">
        <v>2309</v>
      </c>
      <c r="K117" s="22">
        <f t="shared" si="109"/>
        <v>1941</v>
      </c>
      <c r="L117" s="26">
        <f t="shared" si="110"/>
        <v>2.9993964996982498</v>
      </c>
      <c r="M117" s="22">
        <f t="shared" si="111"/>
        <v>2114</v>
      </c>
      <c r="N117" s="22">
        <f t="shared" si="112"/>
        <v>2376</v>
      </c>
      <c r="O117" s="22">
        <f t="shared" si="113"/>
        <v>2492</v>
      </c>
      <c r="P117" s="22">
        <f t="shared" si="114"/>
        <v>2492</v>
      </c>
      <c r="Q117" s="23">
        <f t="shared" si="115"/>
        <v>1.19</v>
      </c>
      <c r="R117" s="23">
        <f t="shared" si="84"/>
        <v>1.0900000000000001</v>
      </c>
      <c r="S117" s="23">
        <f t="shared" si="116"/>
        <v>0.97199999999999998</v>
      </c>
      <c r="T117" s="23">
        <f t="shared" si="117"/>
        <v>0.92700000000000005</v>
      </c>
      <c r="U117" s="23">
        <f t="shared" si="118"/>
        <v>0.92700000000000005</v>
      </c>
      <c r="V117" s="26">
        <f t="shared" si="75"/>
        <v>0.45437926671523909</v>
      </c>
      <c r="W117" s="22">
        <f t="shared" si="76"/>
        <v>18991.119989500003</v>
      </c>
      <c r="X117" s="22">
        <f t="shared" si="119"/>
        <v>2573.1523435199983</v>
      </c>
      <c r="Y117" s="22">
        <f t="shared" si="120"/>
        <v>0.15065538450136351</v>
      </c>
      <c r="Z117" s="22">
        <f t="shared" si="121"/>
        <v>2.4987251496720884</v>
      </c>
      <c r="AA117" s="22">
        <f t="shared" si="122"/>
        <v>0.82532769225068181</v>
      </c>
      <c r="AB117" s="22">
        <f t="shared" si="59"/>
        <v>1</v>
      </c>
      <c r="AC117" s="22">
        <f t="shared" si="123"/>
        <v>1</v>
      </c>
    </row>
    <row r="118" spans="1:29">
      <c r="G118" s="64"/>
      <c r="H118" s="65"/>
      <c r="I118" s="25"/>
      <c r="K118" s="22"/>
      <c r="L118" s="26"/>
      <c r="M118" s="22"/>
      <c r="O118" s="22"/>
      <c r="Q118" s="23"/>
      <c r="R118" s="23"/>
      <c r="S118" s="23"/>
      <c r="T118" s="23"/>
      <c r="U118" s="23"/>
      <c r="V118" s="26"/>
      <c r="W118" s="22"/>
      <c r="AB118" s="22">
        <f t="shared" si="59"/>
        <v>1</v>
      </c>
    </row>
    <row r="119" spans="1:29">
      <c r="A119" s="38" t="s">
        <v>181</v>
      </c>
      <c r="B119" s="39">
        <v>1999</v>
      </c>
      <c r="C119" s="29" t="s">
        <v>66</v>
      </c>
      <c r="D119" s="60" t="s">
        <v>182</v>
      </c>
      <c r="E119" s="30" t="s">
        <v>66</v>
      </c>
      <c r="F119" s="31"/>
      <c r="G119" s="64"/>
      <c r="H119" s="65"/>
      <c r="I119" s="25"/>
      <c r="J119" s="32"/>
      <c r="K119" s="22"/>
      <c r="L119" s="26"/>
      <c r="M119" s="22"/>
      <c r="N119" s="22"/>
      <c r="O119" s="22"/>
      <c r="P119" s="22"/>
      <c r="Q119" s="23"/>
      <c r="R119" s="23"/>
      <c r="S119" s="23"/>
      <c r="T119" s="23"/>
      <c r="U119" s="23"/>
      <c r="V119" s="26"/>
      <c r="W119" s="22"/>
      <c r="X119" s="22"/>
      <c r="Y119" s="22"/>
      <c r="Z119" s="22"/>
      <c r="AA119" s="22"/>
      <c r="AB119" s="22">
        <f t="shared" si="59"/>
        <v>1</v>
      </c>
      <c r="AC119" s="22"/>
    </row>
    <row r="120" spans="1:29">
      <c r="A120" s="31">
        <v>1</v>
      </c>
      <c r="B120" s="33">
        <v>101.3</v>
      </c>
      <c r="C120" s="34">
        <v>1.5</v>
      </c>
      <c r="D120" s="29">
        <v>264.89999999999998</v>
      </c>
      <c r="E120" s="35">
        <v>21.9</v>
      </c>
      <c r="F120" s="29">
        <v>310</v>
      </c>
      <c r="G120" s="64">
        <f t="shared" si="124"/>
        <v>67.533333333333331</v>
      </c>
      <c r="H120" s="65">
        <f t="shared" si="125"/>
        <v>0.84584302600472805</v>
      </c>
      <c r="I120" s="25">
        <f t="shared" si="108"/>
        <v>0.114</v>
      </c>
      <c r="J120" s="36">
        <v>370</v>
      </c>
      <c r="K120" s="22">
        <f t="shared" ref="K120:K150" si="126">ROUND((0.85*E120*W120+D120*X120)/1000,0)</f>
        <v>266</v>
      </c>
      <c r="L120" s="26">
        <f t="shared" ref="L120:L150" si="127">F120/B120</f>
        <v>3.0602171767028628</v>
      </c>
      <c r="M120" s="22">
        <f t="shared" ref="M120:M150" si="128">ROUND((E120*W120+D120*X120)/1000,0)</f>
        <v>291</v>
      </c>
      <c r="N120" s="22">
        <f t="shared" ref="N120:N150" si="129">ROUND((0.85*E120*W120+6*C120*D120*W120/(B120-2*C120))/1000,0)</f>
        <v>325</v>
      </c>
      <c r="O120" s="22">
        <f t="shared" ref="O120:O150" si="130">ROUND(((AA120*D120*X120)+(E120*W120*(1+Z120*(C120/B120)*(D120/E120))))/1000,0)</f>
        <v>356</v>
      </c>
      <c r="P120" s="22">
        <f t="shared" ref="P120:P150" si="131">ROUND(AC120*O120,0)</f>
        <v>356</v>
      </c>
      <c r="Q120" s="23">
        <f>ROUND((J120/K120),3)</f>
        <v>1.391</v>
      </c>
      <c r="R120" s="23">
        <f t="shared" si="84"/>
        <v>1.27</v>
      </c>
      <c r="S120" s="23">
        <f>ROUND((J120/N120),3)</f>
        <v>1.1379999999999999</v>
      </c>
      <c r="T120" s="23">
        <f>ROUND((J120/O120),3)</f>
        <v>1.0389999999999999</v>
      </c>
      <c r="U120" s="23">
        <f>ROUND((J120/P120),3)</f>
        <v>1.0389999999999999</v>
      </c>
      <c r="V120" s="26">
        <f t="shared" si="75"/>
        <v>0.4281151058548448</v>
      </c>
      <c r="W120" s="22">
        <f t="shared" si="76"/>
        <v>7589.21448022</v>
      </c>
      <c r="X120" s="22">
        <f>0.785398*(B120*B120-(B120-2*C120)*(B120-2*C120))</f>
        <v>470.29632239999944</v>
      </c>
      <c r="Y120" s="22">
        <f t="shared" ref="Y120:Y150" si="132">SQRT((64*K120*F120*F120)/(PI()^3*((B120^4-(B120-2*C120)^4)*200+5.7*(E120+8)^0.33333*((B120-2*C120)^4-H120^4))))</f>
        <v>0.11430962627718845</v>
      </c>
      <c r="Z120" s="22">
        <f>IF((4.9-18.5*Y120+17*Y120*Y120)&lt;0,0,(4.9-18.5*Y120+17*Y120*Y120))</f>
        <v>3.0074056550857322</v>
      </c>
      <c r="AA120" s="22">
        <f>IF((0.25*(3+2*Y120))&gt;1,1,(0.25*(3+2*Y120)))</f>
        <v>0.80715481313859427</v>
      </c>
      <c r="AB120" s="22">
        <f t="shared" si="59"/>
        <v>1</v>
      </c>
      <c r="AC120" s="22">
        <f>IF(Y120&lt;0.2,1,(AB120-SQRT(AB120*AB120-4*Y120*Y120))/(2*Y120*Y120))</f>
        <v>1</v>
      </c>
    </row>
    <row r="121" spans="1:29">
      <c r="A121" s="31">
        <v>2</v>
      </c>
      <c r="B121" s="37">
        <v>102.3</v>
      </c>
      <c r="C121" s="31">
        <v>1.52</v>
      </c>
      <c r="D121" s="29">
        <v>264.89999999999998</v>
      </c>
      <c r="E121" s="35">
        <v>21.9</v>
      </c>
      <c r="F121" s="29">
        <v>310</v>
      </c>
      <c r="G121" s="64">
        <f t="shared" si="124"/>
        <v>67.30263157894737</v>
      </c>
      <c r="H121" s="65">
        <f t="shared" si="125"/>
        <v>0.84295352743561025</v>
      </c>
      <c r="I121" s="25">
        <f t="shared" si="108"/>
        <v>0.113</v>
      </c>
      <c r="J121" s="32">
        <v>485</v>
      </c>
      <c r="K121" s="22">
        <f t="shared" si="126"/>
        <v>272</v>
      </c>
      <c r="L121" s="26">
        <f t="shared" si="127"/>
        <v>3.0303030303030303</v>
      </c>
      <c r="M121" s="22">
        <f t="shared" si="128"/>
        <v>297</v>
      </c>
      <c r="N121" s="22">
        <f t="shared" si="129"/>
        <v>332</v>
      </c>
      <c r="O121" s="22">
        <f t="shared" si="130"/>
        <v>364</v>
      </c>
      <c r="P121" s="22">
        <f t="shared" si="131"/>
        <v>364</v>
      </c>
      <c r="Q121" s="23">
        <f>ROUND((J121/K121),3)</f>
        <v>1.7829999999999999</v>
      </c>
      <c r="R121" s="23">
        <f t="shared" si="84"/>
        <v>1.63</v>
      </c>
      <c r="S121" s="23">
        <f>ROUND((J121/N121),3)</f>
        <v>1.4610000000000001</v>
      </c>
      <c r="T121" s="23">
        <f>ROUND((J121/O121),3)</f>
        <v>1.3320000000000001</v>
      </c>
      <c r="U121" s="23">
        <f>ROUND((J121/P121),3)</f>
        <v>1.3320000000000001</v>
      </c>
      <c r="V121" s="26">
        <f t="shared" si="75"/>
        <v>0.42923312806525477</v>
      </c>
      <c r="W121" s="22">
        <f t="shared" si="76"/>
        <v>7738.1711799447985</v>
      </c>
      <c r="X121" s="22">
        <f>0.785398*(B121*B121-(B121-2*C121)*(B121-2*C121))</f>
        <v>481.24665547520078</v>
      </c>
      <c r="Y121" s="22">
        <f t="shared" si="132"/>
        <v>0.11324301195208511</v>
      </c>
      <c r="Z121" s="22">
        <f>IF((4.9-18.5*Y121+17*Y121*Y121)&lt;0,0,(4.9-18.5*Y121+17*Y121*Y121))</f>
        <v>3.0230119347380873</v>
      </c>
      <c r="AA121" s="22">
        <f>IF((0.25*(3+2*Y121))&gt;1,1,(0.25*(3+2*Y121)))</f>
        <v>0.80662150597604254</v>
      </c>
      <c r="AB121" s="22">
        <f t="shared" ref="AB121:AB184" si="133">IF(Y121&lt;0.2,1,(1+0.158*SQRT(Y121*Y121-0.04)+Y121*Y121))</f>
        <v>1</v>
      </c>
      <c r="AC121" s="22">
        <f>IF(Y121&lt;0.2,1,(AB121-SQRT(AB121*AB121-4*Y121*Y121))/(2*Y121*Y121))</f>
        <v>1</v>
      </c>
    </row>
    <row r="122" spans="1:29">
      <c r="A122" s="31">
        <v>3</v>
      </c>
      <c r="B122" s="37">
        <v>104.2</v>
      </c>
      <c r="C122" s="31">
        <v>2.44</v>
      </c>
      <c r="D122" s="29">
        <v>264.89999999999998</v>
      </c>
      <c r="E122" s="35">
        <v>21.9</v>
      </c>
      <c r="F122" s="29">
        <v>310</v>
      </c>
      <c r="G122" s="64">
        <f t="shared" si="124"/>
        <v>42.704918032786885</v>
      </c>
      <c r="H122" s="65">
        <f t="shared" si="125"/>
        <v>0.53487152656667825</v>
      </c>
      <c r="I122" s="25">
        <f t="shared" si="108"/>
        <v>0.109</v>
      </c>
      <c r="J122" s="32">
        <v>450</v>
      </c>
      <c r="K122" s="22">
        <f t="shared" si="126"/>
        <v>351</v>
      </c>
      <c r="L122" s="26">
        <f t="shared" si="127"/>
        <v>2.9750479846449136</v>
      </c>
      <c r="M122" s="22">
        <f t="shared" si="128"/>
        <v>376</v>
      </c>
      <c r="N122" s="22">
        <f t="shared" si="129"/>
        <v>447</v>
      </c>
      <c r="O122" s="22">
        <f t="shared" si="130"/>
        <v>484</v>
      </c>
      <c r="P122" s="22">
        <f t="shared" si="131"/>
        <v>484</v>
      </c>
      <c r="Q122" s="23">
        <f t="shared" ref="Q122:Q150" si="134">ROUND((J122/K122),3)</f>
        <v>1.282</v>
      </c>
      <c r="R122" s="23">
        <f t="shared" si="84"/>
        <v>1.2</v>
      </c>
      <c r="S122" s="23">
        <f t="shared" ref="S122:S150" si="135">ROUND((J122/N122),3)</f>
        <v>1.0069999999999999</v>
      </c>
      <c r="T122" s="23">
        <f t="shared" ref="T122:T150" si="136">ROUND((J122/O122),3)</f>
        <v>0.93</v>
      </c>
      <c r="U122" s="23">
        <f t="shared" ref="U122:U150" si="137">ROUND((J122/P122),3)</f>
        <v>0.93</v>
      </c>
      <c r="V122" s="26">
        <f t="shared" si="75"/>
        <v>0.54955456572181738</v>
      </c>
      <c r="W122" s="22">
        <f t="shared" si="76"/>
        <v>7747.5290400352023</v>
      </c>
      <c r="X122" s="22">
        <f t="shared" ref="X122:X150" si="138">0.785398*(B122*B122-(B122-2*C122)*(B122-2*C122))</f>
        <v>780.0397006847993</v>
      </c>
      <c r="Y122" s="22">
        <f t="shared" si="132"/>
        <v>0.10920978339516237</v>
      </c>
      <c r="Z122" s="22">
        <f t="shared" ref="Z122:Z185" si="139">IF((4.9-18.5*Y122+17*Y122*Y122)&lt;0,0,(4.9-18.5*Y122+17*Y122*Y122))</f>
        <v>3.0823742126062075</v>
      </c>
      <c r="AA122" s="22">
        <f t="shared" ref="AA122:AA150" si="140">IF((0.25*(3+2*Y122))&gt;1,1,(0.25*(3+2*Y122)))</f>
        <v>0.8046048916975812</v>
      </c>
      <c r="AB122" s="22">
        <f t="shared" si="133"/>
        <v>1</v>
      </c>
      <c r="AC122" s="22">
        <f t="shared" ref="AC122:AC155" si="141">IF(Y122&lt;0.2,1,(AB122-SQRT(AB122*AB122-4*Y122*Y122))/(2*Y122*Y122))</f>
        <v>1</v>
      </c>
    </row>
    <row r="123" spans="1:29">
      <c r="A123" s="31">
        <v>4</v>
      </c>
      <c r="B123" s="37">
        <v>105</v>
      </c>
      <c r="C123" s="31">
        <v>2.06</v>
      </c>
      <c r="D123" s="29">
        <v>264.89999999999998</v>
      </c>
      <c r="E123" s="31">
        <v>18.399999999999999</v>
      </c>
      <c r="F123" s="29">
        <v>310</v>
      </c>
      <c r="G123" s="64">
        <f t="shared" si="124"/>
        <v>50.970873786407765</v>
      </c>
      <c r="H123" s="65">
        <f t="shared" si="125"/>
        <v>0.63840115678578802</v>
      </c>
      <c r="I123" s="25">
        <f t="shared" si="108"/>
        <v>0.106</v>
      </c>
      <c r="J123" s="32">
        <v>539</v>
      </c>
      <c r="K123" s="22">
        <f t="shared" si="126"/>
        <v>301</v>
      </c>
      <c r="L123" s="26">
        <f t="shared" si="127"/>
        <v>2.9523809523809526</v>
      </c>
      <c r="M123" s="22">
        <f t="shared" si="128"/>
        <v>324</v>
      </c>
      <c r="N123" s="22">
        <f t="shared" si="129"/>
        <v>384</v>
      </c>
      <c r="O123" s="22">
        <f t="shared" si="130"/>
        <v>419</v>
      </c>
      <c r="P123" s="22">
        <f t="shared" si="131"/>
        <v>419</v>
      </c>
      <c r="Q123" s="23">
        <f t="shared" si="134"/>
        <v>1.7909999999999999</v>
      </c>
      <c r="R123" s="23">
        <f t="shared" si="84"/>
        <v>1.66</v>
      </c>
      <c r="S123" s="23">
        <f t="shared" si="135"/>
        <v>1.4039999999999999</v>
      </c>
      <c r="T123" s="23">
        <f t="shared" si="136"/>
        <v>1.286</v>
      </c>
      <c r="U123" s="23">
        <f t="shared" si="137"/>
        <v>1.286</v>
      </c>
      <c r="V123" s="26">
        <f t="shared" si="75"/>
        <v>0.54467584359584398</v>
      </c>
      <c r="W123" s="22">
        <f t="shared" si="76"/>
        <v>7992.8182602111992</v>
      </c>
      <c r="X123" s="22">
        <f t="shared" si="138"/>
        <v>666.19468978880127</v>
      </c>
      <c r="Y123" s="22">
        <f t="shared" si="132"/>
        <v>0.1055964529789719</v>
      </c>
      <c r="Z123" s="22">
        <f t="shared" si="139"/>
        <v>3.1360260048786039</v>
      </c>
      <c r="AA123" s="22">
        <f t="shared" si="140"/>
        <v>0.80279822648948596</v>
      </c>
      <c r="AB123" s="22">
        <f t="shared" si="133"/>
        <v>1</v>
      </c>
      <c r="AC123" s="22">
        <f t="shared" si="141"/>
        <v>1</v>
      </c>
    </row>
    <row r="124" spans="1:29">
      <c r="A124" s="31">
        <v>5</v>
      </c>
      <c r="B124" s="37">
        <v>105.1</v>
      </c>
      <c r="C124" s="31">
        <v>2.85</v>
      </c>
      <c r="D124" s="29">
        <v>264.89999999999998</v>
      </c>
      <c r="E124" s="31">
        <v>18.399999999999999</v>
      </c>
      <c r="F124" s="29">
        <v>310</v>
      </c>
      <c r="G124" s="64">
        <f t="shared" si="124"/>
        <v>36.877192982456137</v>
      </c>
      <c r="H124" s="65">
        <f t="shared" si="125"/>
        <v>0.46188030359586901</v>
      </c>
      <c r="I124" s="25">
        <f t="shared" si="108"/>
        <v>0.105</v>
      </c>
      <c r="J124" s="32">
        <v>550</v>
      </c>
      <c r="K124" s="22">
        <f t="shared" si="126"/>
        <v>364</v>
      </c>
      <c r="L124" s="26">
        <f t="shared" si="127"/>
        <v>2.9495718363463368</v>
      </c>
      <c r="M124" s="22">
        <f t="shared" si="128"/>
        <v>385</v>
      </c>
      <c r="N124" s="22">
        <f t="shared" si="129"/>
        <v>475</v>
      </c>
      <c r="O124" s="22">
        <f t="shared" si="130"/>
        <v>513</v>
      </c>
      <c r="P124" s="22">
        <f t="shared" si="131"/>
        <v>513</v>
      </c>
      <c r="Q124" s="23">
        <f t="shared" si="134"/>
        <v>1.5109999999999999</v>
      </c>
      <c r="R124" s="23">
        <f t="shared" si="84"/>
        <v>1.43</v>
      </c>
      <c r="S124" s="23">
        <f t="shared" si="135"/>
        <v>1.1579999999999999</v>
      </c>
      <c r="T124" s="23">
        <f t="shared" si="136"/>
        <v>1.0720000000000001</v>
      </c>
      <c r="U124" s="23">
        <f t="shared" si="137"/>
        <v>1.0720000000000001</v>
      </c>
      <c r="V124" s="26">
        <f t="shared" si="75"/>
        <v>0.6299109933444933</v>
      </c>
      <c r="W124" s="22">
        <f t="shared" si="76"/>
        <v>7760.0149832799998</v>
      </c>
      <c r="X124" s="22">
        <f t="shared" si="138"/>
        <v>915.49917869999979</v>
      </c>
      <c r="Y124" s="22">
        <f t="shared" si="132"/>
        <v>0.10510924942494417</v>
      </c>
      <c r="Z124" s="22">
        <f t="shared" si="139"/>
        <v>3.1432941089880106</v>
      </c>
      <c r="AA124" s="22">
        <f t="shared" si="140"/>
        <v>0.80255462471247208</v>
      </c>
      <c r="AB124" s="22">
        <f t="shared" si="133"/>
        <v>1</v>
      </c>
      <c r="AC124" s="22">
        <f t="shared" si="141"/>
        <v>1</v>
      </c>
    </row>
    <row r="125" spans="1:29">
      <c r="A125" s="31">
        <v>6</v>
      </c>
      <c r="B125" s="37">
        <v>107.9</v>
      </c>
      <c r="C125" s="31">
        <v>4.32</v>
      </c>
      <c r="D125" s="29">
        <v>264.89999999999998</v>
      </c>
      <c r="E125" s="31">
        <v>18.399999999999999</v>
      </c>
      <c r="F125" s="29">
        <v>310</v>
      </c>
      <c r="G125" s="64">
        <f t="shared" si="124"/>
        <v>24.976851851851851</v>
      </c>
      <c r="H125" s="65">
        <f t="shared" si="125"/>
        <v>0.31283064092461255</v>
      </c>
      <c r="I125" s="25">
        <f t="shared" si="108"/>
        <v>0.10199999999999999</v>
      </c>
      <c r="J125" s="32">
        <v>686</v>
      </c>
      <c r="K125" s="22">
        <f t="shared" si="126"/>
        <v>493</v>
      </c>
      <c r="L125" s="26">
        <f t="shared" si="127"/>
        <v>2.8730305838739572</v>
      </c>
      <c r="M125" s="22">
        <f t="shared" si="128"/>
        <v>515</v>
      </c>
      <c r="N125" s="22">
        <f t="shared" si="129"/>
        <v>656</v>
      </c>
      <c r="O125" s="22">
        <f t="shared" si="130"/>
        <v>702</v>
      </c>
      <c r="P125" s="22">
        <f t="shared" si="131"/>
        <v>702</v>
      </c>
      <c r="Q125" s="23">
        <f t="shared" si="134"/>
        <v>1.391</v>
      </c>
      <c r="R125" s="23">
        <f t="shared" si="84"/>
        <v>1.33</v>
      </c>
      <c r="S125" s="23">
        <f t="shared" si="135"/>
        <v>1.046</v>
      </c>
      <c r="T125" s="23">
        <f t="shared" si="136"/>
        <v>0.97699999999999998</v>
      </c>
      <c r="U125" s="23">
        <f t="shared" si="137"/>
        <v>0.97699999999999998</v>
      </c>
      <c r="V125" s="26">
        <f t="shared" si="75"/>
        <v>0.72307636332505731</v>
      </c>
      <c r="W125" s="22">
        <f t="shared" si="76"/>
        <v>7738.1711799448021</v>
      </c>
      <c r="X125" s="22">
        <f t="shared" si="138"/>
        <v>1405.7543492352002</v>
      </c>
      <c r="Y125" s="22">
        <f t="shared" si="132"/>
        <v>0.10231213310039181</v>
      </c>
      <c r="Z125" s="22">
        <f t="shared" si="139"/>
        <v>3.1851776714951407</v>
      </c>
      <c r="AA125" s="22">
        <f t="shared" si="140"/>
        <v>0.80115606655019589</v>
      </c>
      <c r="AB125" s="22">
        <f t="shared" si="133"/>
        <v>1</v>
      </c>
      <c r="AC125" s="22">
        <f t="shared" si="141"/>
        <v>1</v>
      </c>
    </row>
    <row r="126" spans="1:29">
      <c r="A126" s="31">
        <v>7</v>
      </c>
      <c r="B126" s="37">
        <v>107.9</v>
      </c>
      <c r="C126" s="31">
        <v>4.32</v>
      </c>
      <c r="D126" s="29">
        <v>264.89999999999998</v>
      </c>
      <c r="E126" s="31">
        <v>18.399999999999999</v>
      </c>
      <c r="F126" s="31">
        <v>424</v>
      </c>
      <c r="G126" s="64">
        <f t="shared" si="124"/>
        <v>24.976851851851851</v>
      </c>
      <c r="H126" s="65">
        <f t="shared" si="125"/>
        <v>0.31283064092461255</v>
      </c>
      <c r="I126" s="25">
        <f t="shared" si="108"/>
        <v>0.14000000000000001</v>
      </c>
      <c r="J126" s="32">
        <v>727</v>
      </c>
      <c r="K126" s="22">
        <f t="shared" si="126"/>
        <v>493</v>
      </c>
      <c r="L126" s="26">
        <f t="shared" si="127"/>
        <v>3.9295644114921222</v>
      </c>
      <c r="M126" s="22">
        <f t="shared" si="128"/>
        <v>515</v>
      </c>
      <c r="N126" s="22">
        <f t="shared" si="129"/>
        <v>656</v>
      </c>
      <c r="O126" s="22">
        <f t="shared" si="130"/>
        <v>665</v>
      </c>
      <c r="P126" s="22">
        <f t="shared" si="131"/>
        <v>665</v>
      </c>
      <c r="Q126" s="23">
        <f t="shared" si="134"/>
        <v>1.4750000000000001</v>
      </c>
      <c r="R126" s="23">
        <f t="shared" si="84"/>
        <v>1.41</v>
      </c>
      <c r="S126" s="23">
        <f t="shared" si="135"/>
        <v>1.1080000000000001</v>
      </c>
      <c r="T126" s="23">
        <f t="shared" si="136"/>
        <v>1.093</v>
      </c>
      <c r="U126" s="23">
        <f t="shared" si="137"/>
        <v>1.093</v>
      </c>
      <c r="V126" s="26">
        <f t="shared" si="75"/>
        <v>0.72307636332505731</v>
      </c>
      <c r="W126" s="22">
        <f t="shared" si="76"/>
        <v>7738.1711799448021</v>
      </c>
      <c r="X126" s="22">
        <f t="shared" si="138"/>
        <v>1405.7543492352002</v>
      </c>
      <c r="Y126" s="22">
        <f t="shared" si="132"/>
        <v>0.13993659495021332</v>
      </c>
      <c r="Z126" s="22">
        <f t="shared" si="139"/>
        <v>2.6440712537274749</v>
      </c>
      <c r="AA126" s="22">
        <f t="shared" si="140"/>
        <v>0.81996829747510669</v>
      </c>
      <c r="AB126" s="22">
        <f t="shared" si="133"/>
        <v>1</v>
      </c>
      <c r="AC126" s="22">
        <f t="shared" si="141"/>
        <v>1</v>
      </c>
    </row>
    <row r="127" spans="1:29">
      <c r="A127" s="31">
        <v>8</v>
      </c>
      <c r="B127" s="37">
        <v>107.9</v>
      </c>
      <c r="C127" s="31">
        <v>4.32</v>
      </c>
      <c r="D127" s="29">
        <v>264.89999999999998</v>
      </c>
      <c r="E127" s="31">
        <v>18.399999999999999</v>
      </c>
      <c r="F127" s="31">
        <v>424</v>
      </c>
      <c r="G127" s="64">
        <f t="shared" si="124"/>
        <v>24.976851851851851</v>
      </c>
      <c r="H127" s="65">
        <f t="shared" si="125"/>
        <v>0.31283064092461255</v>
      </c>
      <c r="I127" s="25">
        <f t="shared" si="108"/>
        <v>0.14000000000000001</v>
      </c>
      <c r="J127" s="32">
        <v>734</v>
      </c>
      <c r="K127" s="22">
        <f t="shared" si="126"/>
        <v>493</v>
      </c>
      <c r="L127" s="26">
        <f t="shared" si="127"/>
        <v>3.9295644114921222</v>
      </c>
      <c r="M127" s="22">
        <f t="shared" si="128"/>
        <v>515</v>
      </c>
      <c r="N127" s="22">
        <f t="shared" si="129"/>
        <v>656</v>
      </c>
      <c r="O127" s="22">
        <f t="shared" si="130"/>
        <v>665</v>
      </c>
      <c r="P127" s="22">
        <f t="shared" si="131"/>
        <v>665</v>
      </c>
      <c r="Q127" s="23">
        <f t="shared" si="134"/>
        <v>1.4890000000000001</v>
      </c>
      <c r="R127" s="23">
        <f t="shared" si="84"/>
        <v>1.43</v>
      </c>
      <c r="S127" s="23">
        <f t="shared" si="135"/>
        <v>1.119</v>
      </c>
      <c r="T127" s="23">
        <f t="shared" si="136"/>
        <v>1.1040000000000001</v>
      </c>
      <c r="U127" s="23">
        <f t="shared" si="137"/>
        <v>1.1040000000000001</v>
      </c>
      <c r="V127" s="26">
        <f t="shared" si="75"/>
        <v>0.72307636332505731</v>
      </c>
      <c r="W127" s="22">
        <f t="shared" si="76"/>
        <v>7738.1711799448021</v>
      </c>
      <c r="X127" s="22">
        <f t="shared" si="138"/>
        <v>1405.7543492352002</v>
      </c>
      <c r="Y127" s="22">
        <f t="shared" si="132"/>
        <v>0.13993659495021332</v>
      </c>
      <c r="Z127" s="22">
        <f t="shared" si="139"/>
        <v>2.6440712537274749</v>
      </c>
      <c r="AA127" s="22">
        <f t="shared" si="140"/>
        <v>0.81996829747510669</v>
      </c>
      <c r="AB127" s="22">
        <f t="shared" si="133"/>
        <v>1</v>
      </c>
      <c r="AC127" s="22">
        <f t="shared" si="141"/>
        <v>1</v>
      </c>
    </row>
    <row r="128" spans="1:29">
      <c r="A128" s="31">
        <v>9</v>
      </c>
      <c r="B128" s="37">
        <v>107.9</v>
      </c>
      <c r="C128" s="31">
        <v>4.32</v>
      </c>
      <c r="D128" s="29">
        <v>264.89999999999998</v>
      </c>
      <c r="E128" s="31">
        <v>18.399999999999999</v>
      </c>
      <c r="F128" s="31">
        <v>424</v>
      </c>
      <c r="G128" s="64">
        <f t="shared" si="124"/>
        <v>24.976851851851851</v>
      </c>
      <c r="H128" s="65">
        <f t="shared" si="125"/>
        <v>0.31283064092461255</v>
      </c>
      <c r="I128" s="25">
        <f t="shared" si="108"/>
        <v>0.14000000000000001</v>
      </c>
      <c r="J128" s="32">
        <v>803</v>
      </c>
      <c r="K128" s="22">
        <f t="shared" si="126"/>
        <v>493</v>
      </c>
      <c r="L128" s="26">
        <f t="shared" si="127"/>
        <v>3.9295644114921222</v>
      </c>
      <c r="M128" s="22">
        <f t="shared" si="128"/>
        <v>515</v>
      </c>
      <c r="N128" s="22">
        <f t="shared" si="129"/>
        <v>656</v>
      </c>
      <c r="O128" s="22">
        <f t="shared" si="130"/>
        <v>665</v>
      </c>
      <c r="P128" s="22">
        <f t="shared" si="131"/>
        <v>665</v>
      </c>
      <c r="Q128" s="23">
        <f t="shared" si="134"/>
        <v>1.629</v>
      </c>
      <c r="R128" s="23">
        <f t="shared" si="84"/>
        <v>1.56</v>
      </c>
      <c r="S128" s="23">
        <f t="shared" si="135"/>
        <v>1.224</v>
      </c>
      <c r="T128" s="23">
        <f t="shared" si="136"/>
        <v>1.208</v>
      </c>
      <c r="U128" s="23">
        <f t="shared" si="137"/>
        <v>1.208</v>
      </c>
      <c r="V128" s="26">
        <f t="shared" si="75"/>
        <v>0.72307636332505731</v>
      </c>
      <c r="W128" s="22">
        <f t="shared" si="76"/>
        <v>7738.1711799448021</v>
      </c>
      <c r="X128" s="22">
        <f t="shared" si="138"/>
        <v>1405.7543492352002</v>
      </c>
      <c r="Y128" s="22">
        <f t="shared" si="132"/>
        <v>0.13993659495021332</v>
      </c>
      <c r="Z128" s="22">
        <f t="shared" si="139"/>
        <v>2.6440712537274749</v>
      </c>
      <c r="AA128" s="22">
        <f t="shared" si="140"/>
        <v>0.81996829747510669</v>
      </c>
      <c r="AB128" s="22">
        <f t="shared" si="133"/>
        <v>1</v>
      </c>
      <c r="AC128" s="22">
        <f t="shared" si="141"/>
        <v>1</v>
      </c>
    </row>
    <row r="129" spans="1:29">
      <c r="A129" s="31">
        <v>10</v>
      </c>
      <c r="B129" s="37">
        <v>153.9</v>
      </c>
      <c r="C129" s="31">
        <v>1.8</v>
      </c>
      <c r="D129" s="31">
        <v>356.1</v>
      </c>
      <c r="E129" s="31">
        <v>18.399999999999999</v>
      </c>
      <c r="F129" s="31">
        <v>470</v>
      </c>
      <c r="G129" s="64">
        <f t="shared" si="124"/>
        <v>85.5</v>
      </c>
      <c r="H129" s="65">
        <f t="shared" si="125"/>
        <v>1.4395531914893618</v>
      </c>
      <c r="I129" s="25">
        <f t="shared" si="108"/>
        <v>0.11899999999999999</v>
      </c>
      <c r="J129" s="32">
        <v>981</v>
      </c>
      <c r="K129" s="22">
        <f t="shared" si="126"/>
        <v>584</v>
      </c>
      <c r="L129" s="26">
        <f t="shared" si="127"/>
        <v>3.0539311241065628</v>
      </c>
      <c r="M129" s="22">
        <f t="shared" si="128"/>
        <v>633</v>
      </c>
      <c r="N129" s="22">
        <f t="shared" si="129"/>
        <v>731</v>
      </c>
      <c r="O129" s="22">
        <f t="shared" si="130"/>
        <v>792</v>
      </c>
      <c r="P129" s="22">
        <f t="shared" si="131"/>
        <v>792</v>
      </c>
      <c r="Q129" s="23">
        <f t="shared" si="134"/>
        <v>1.68</v>
      </c>
      <c r="R129" s="23">
        <f t="shared" si="84"/>
        <v>1.55</v>
      </c>
      <c r="S129" s="23">
        <f t="shared" si="135"/>
        <v>1.3420000000000001</v>
      </c>
      <c r="T129" s="23">
        <f t="shared" si="136"/>
        <v>1.2390000000000001</v>
      </c>
      <c r="U129" s="23">
        <f t="shared" si="137"/>
        <v>1.2390000000000001</v>
      </c>
      <c r="V129" s="26">
        <f t="shared" si="75"/>
        <v>0.48386004908109914</v>
      </c>
      <c r="W129" s="22">
        <f t="shared" si="76"/>
        <v>17742.211505820003</v>
      </c>
      <c r="X129" s="22">
        <f t="shared" si="138"/>
        <v>860.10505775999923</v>
      </c>
      <c r="Y129" s="22">
        <f t="shared" si="132"/>
        <v>0.11902295518278054</v>
      </c>
      <c r="Z129" s="22">
        <f t="shared" si="139"/>
        <v>2.9389052147460775</v>
      </c>
      <c r="AA129" s="22">
        <f t="shared" si="140"/>
        <v>0.8095114775913903</v>
      </c>
      <c r="AB129" s="22">
        <f t="shared" si="133"/>
        <v>1</v>
      </c>
      <c r="AC129" s="22">
        <f t="shared" si="141"/>
        <v>1</v>
      </c>
    </row>
    <row r="130" spans="1:29">
      <c r="A130" s="31">
        <v>11</v>
      </c>
      <c r="B130" s="37">
        <v>154.19999999999999</v>
      </c>
      <c r="C130" s="31">
        <v>2.65</v>
      </c>
      <c r="D130" s="31">
        <v>356.1</v>
      </c>
      <c r="E130" s="31">
        <v>18.399999999999999</v>
      </c>
      <c r="F130" s="31">
        <v>470</v>
      </c>
      <c r="G130" s="64">
        <f t="shared" si="124"/>
        <v>58.188679245283019</v>
      </c>
      <c r="H130" s="65">
        <f t="shared" si="125"/>
        <v>0.97971577679646737</v>
      </c>
      <c r="I130" s="25">
        <f t="shared" si="108"/>
        <v>0.11899999999999999</v>
      </c>
      <c r="J130" s="32">
        <v>1294</v>
      </c>
      <c r="K130" s="22">
        <f t="shared" si="126"/>
        <v>722</v>
      </c>
      <c r="L130" s="26">
        <f t="shared" si="127"/>
        <v>3.0479896238651105</v>
      </c>
      <c r="M130" s="22">
        <f t="shared" si="128"/>
        <v>770</v>
      </c>
      <c r="N130" s="22">
        <f t="shared" si="129"/>
        <v>934</v>
      </c>
      <c r="O130" s="22">
        <f t="shared" si="130"/>
        <v>997</v>
      </c>
      <c r="P130" s="22">
        <f t="shared" si="131"/>
        <v>997</v>
      </c>
      <c r="Q130" s="23">
        <f t="shared" si="134"/>
        <v>1.792</v>
      </c>
      <c r="R130" s="23">
        <f t="shared" si="84"/>
        <v>1.68</v>
      </c>
      <c r="S130" s="23">
        <f t="shared" si="135"/>
        <v>1.385</v>
      </c>
      <c r="T130" s="23">
        <f t="shared" si="136"/>
        <v>1.298</v>
      </c>
      <c r="U130" s="23">
        <f t="shared" si="137"/>
        <v>1.298</v>
      </c>
      <c r="V130" s="26">
        <f t="shared" si="75"/>
        <v>0.58348923161656507</v>
      </c>
      <c r="W130" s="22">
        <f t="shared" si="76"/>
        <v>17413.223991579995</v>
      </c>
      <c r="X130" s="22">
        <f t="shared" si="138"/>
        <v>1261.6869091400031</v>
      </c>
      <c r="Y130" s="22">
        <f t="shared" si="132"/>
        <v>0.11936385283491817</v>
      </c>
      <c r="Z130" s="22">
        <f t="shared" si="139"/>
        <v>2.933980121735146</v>
      </c>
      <c r="AA130" s="22">
        <f t="shared" si="140"/>
        <v>0.80968192641745906</v>
      </c>
      <c r="AB130" s="22">
        <f t="shared" si="133"/>
        <v>1</v>
      </c>
      <c r="AC130" s="22">
        <f t="shared" si="141"/>
        <v>1</v>
      </c>
    </row>
    <row r="131" spans="1:29">
      <c r="A131" s="31">
        <v>12</v>
      </c>
      <c r="B131" s="37">
        <v>155.6</v>
      </c>
      <c r="C131" s="31">
        <v>2.63</v>
      </c>
      <c r="D131" s="31">
        <v>356.1</v>
      </c>
      <c r="E131" s="31">
        <v>23</v>
      </c>
      <c r="F131" s="31">
        <v>470</v>
      </c>
      <c r="G131" s="64">
        <f t="shared" si="124"/>
        <v>59.163498098859314</v>
      </c>
      <c r="H131" s="65">
        <f t="shared" si="125"/>
        <v>0.99612868430278034</v>
      </c>
      <c r="I131" s="25">
        <f t="shared" si="108"/>
        <v>0.123</v>
      </c>
      <c r="J131" s="32">
        <v>1300</v>
      </c>
      <c r="K131" s="22">
        <f t="shared" si="126"/>
        <v>797</v>
      </c>
      <c r="L131" s="26">
        <f t="shared" si="127"/>
        <v>3.020565552699229</v>
      </c>
      <c r="M131" s="22">
        <f t="shared" si="128"/>
        <v>858</v>
      </c>
      <c r="N131" s="22">
        <f t="shared" si="129"/>
        <v>1011</v>
      </c>
      <c r="O131" s="22">
        <f t="shared" si="130"/>
        <v>1082</v>
      </c>
      <c r="P131" s="22">
        <f t="shared" si="131"/>
        <v>1082</v>
      </c>
      <c r="Q131" s="23">
        <f t="shared" si="134"/>
        <v>1.631</v>
      </c>
      <c r="R131" s="23">
        <f t="shared" si="84"/>
        <v>1.52</v>
      </c>
      <c r="S131" s="23">
        <f t="shared" si="135"/>
        <v>1.286</v>
      </c>
      <c r="T131" s="23">
        <f t="shared" si="136"/>
        <v>1.2010000000000001</v>
      </c>
      <c r="U131" s="23">
        <f t="shared" si="137"/>
        <v>1.2010000000000001</v>
      </c>
      <c r="V131" s="26">
        <f t="shared" si="75"/>
        <v>0.52456158552199672</v>
      </c>
      <c r="W131" s="22">
        <f t="shared" si="76"/>
        <v>17751.656388008803</v>
      </c>
      <c r="X131" s="22">
        <f t="shared" si="138"/>
        <v>1263.8973332711969</v>
      </c>
      <c r="Y131" s="22">
        <f t="shared" si="132"/>
        <v>0.12250625425172143</v>
      </c>
      <c r="Z131" s="22">
        <f t="shared" si="139"/>
        <v>2.8887665959665401</v>
      </c>
      <c r="AA131" s="22">
        <f t="shared" si="140"/>
        <v>0.81125312712586073</v>
      </c>
      <c r="AB131" s="22">
        <f t="shared" si="133"/>
        <v>1</v>
      </c>
      <c r="AC131" s="22">
        <f t="shared" si="141"/>
        <v>1</v>
      </c>
    </row>
    <row r="132" spans="1:29">
      <c r="A132" s="31">
        <v>13</v>
      </c>
      <c r="B132" s="37">
        <v>159.30000000000001</v>
      </c>
      <c r="C132" s="31">
        <v>5.25</v>
      </c>
      <c r="D132" s="31">
        <v>356.1</v>
      </c>
      <c r="E132" s="31">
        <v>21.9</v>
      </c>
      <c r="F132" s="31">
        <v>470</v>
      </c>
      <c r="G132" s="64">
        <f t="shared" si="124"/>
        <v>30.342857142857145</v>
      </c>
      <c r="H132" s="65">
        <f t="shared" si="125"/>
        <v>0.51087902735562318</v>
      </c>
      <c r="I132" s="25">
        <f t="shared" si="108"/>
        <v>0.11899999999999999</v>
      </c>
      <c r="J132" s="32">
        <v>1577</v>
      </c>
      <c r="K132" s="22">
        <f t="shared" si="126"/>
        <v>1228</v>
      </c>
      <c r="L132" s="26">
        <f t="shared" si="127"/>
        <v>2.9504080351537976</v>
      </c>
      <c r="M132" s="22">
        <f t="shared" si="128"/>
        <v>1286</v>
      </c>
      <c r="N132" s="22">
        <f t="shared" si="129"/>
        <v>1635</v>
      </c>
      <c r="O132" s="22">
        <f t="shared" si="130"/>
        <v>1713</v>
      </c>
      <c r="P132" s="22">
        <f t="shared" si="131"/>
        <v>1713</v>
      </c>
      <c r="Q132" s="23">
        <f t="shared" si="134"/>
        <v>1.284</v>
      </c>
      <c r="R132" s="23">
        <f t="shared" si="84"/>
        <v>1.23</v>
      </c>
      <c r="S132" s="23">
        <f t="shared" si="135"/>
        <v>0.96499999999999997</v>
      </c>
      <c r="T132" s="23">
        <f t="shared" si="136"/>
        <v>0.92100000000000004</v>
      </c>
      <c r="U132" s="23">
        <f t="shared" si="137"/>
        <v>0.92100000000000004</v>
      </c>
      <c r="V132" s="26">
        <f t="shared" si="75"/>
        <v>0.70356105827713145</v>
      </c>
      <c r="W132" s="22">
        <f t="shared" si="76"/>
        <v>17389.842693120001</v>
      </c>
      <c r="X132" s="22">
        <f t="shared" si="138"/>
        <v>2540.8017999000026</v>
      </c>
      <c r="Y132" s="22">
        <f t="shared" si="132"/>
        <v>0.11918372772772891</v>
      </c>
      <c r="Z132" s="22">
        <f t="shared" si="139"/>
        <v>2.9365819732733316</v>
      </c>
      <c r="AA132" s="22">
        <f t="shared" si="140"/>
        <v>0.8095918638638645</v>
      </c>
      <c r="AB132" s="22">
        <f t="shared" si="133"/>
        <v>1</v>
      </c>
      <c r="AC132" s="22">
        <f t="shared" si="141"/>
        <v>1</v>
      </c>
    </row>
    <row r="133" spans="1:29">
      <c r="A133" s="31">
        <v>14</v>
      </c>
      <c r="B133" s="37">
        <v>160.19999999999999</v>
      </c>
      <c r="C133" s="31">
        <v>5.4</v>
      </c>
      <c r="D133" s="31">
        <v>356.1</v>
      </c>
      <c r="E133" s="31">
        <v>21.9</v>
      </c>
      <c r="F133" s="31">
        <v>470</v>
      </c>
      <c r="G133" s="64">
        <f t="shared" si="124"/>
        <v>29.666666666666664</v>
      </c>
      <c r="H133" s="65">
        <f t="shared" si="125"/>
        <v>0.49949408983451538</v>
      </c>
      <c r="I133" s="25">
        <f t="shared" si="108"/>
        <v>0.11899999999999999</v>
      </c>
      <c r="J133" s="32">
        <v>1775</v>
      </c>
      <c r="K133" s="22">
        <f t="shared" si="126"/>
        <v>1261</v>
      </c>
      <c r="L133" s="26">
        <f t="shared" si="127"/>
        <v>2.9338327091136081</v>
      </c>
      <c r="M133" s="22">
        <f t="shared" si="128"/>
        <v>1319</v>
      </c>
      <c r="N133" s="22">
        <f t="shared" si="129"/>
        <v>1680</v>
      </c>
      <c r="O133" s="22">
        <f t="shared" si="130"/>
        <v>1761</v>
      </c>
      <c r="P133" s="22">
        <f t="shared" si="131"/>
        <v>1761</v>
      </c>
      <c r="Q133" s="23">
        <f t="shared" si="134"/>
        <v>1.4079999999999999</v>
      </c>
      <c r="R133" s="23">
        <f t="shared" si="84"/>
        <v>1.35</v>
      </c>
      <c r="S133" s="23">
        <f t="shared" si="135"/>
        <v>1.0569999999999999</v>
      </c>
      <c r="T133" s="23">
        <f t="shared" si="136"/>
        <v>1.008</v>
      </c>
      <c r="U133" s="23">
        <f t="shared" si="137"/>
        <v>1.008</v>
      </c>
      <c r="V133" s="26">
        <f t="shared" si="75"/>
        <v>0.70899255806694861</v>
      </c>
      <c r="W133" s="22">
        <f t="shared" si="76"/>
        <v>17530.366103279997</v>
      </c>
      <c r="X133" s="22">
        <f t="shared" si="138"/>
        <v>2626.1195846400033</v>
      </c>
      <c r="Y133" s="22">
        <f t="shared" si="132"/>
        <v>0.11856176719639962</v>
      </c>
      <c r="Z133" s="22">
        <f t="shared" si="139"/>
        <v>2.9455744817590728</v>
      </c>
      <c r="AA133" s="22">
        <f t="shared" si="140"/>
        <v>0.80928088359819983</v>
      </c>
      <c r="AB133" s="22">
        <f t="shared" si="133"/>
        <v>1</v>
      </c>
      <c r="AC133" s="22">
        <f t="shared" si="141"/>
        <v>1</v>
      </c>
    </row>
    <row r="134" spans="1:29">
      <c r="A134" s="31">
        <v>15</v>
      </c>
      <c r="B134" s="37">
        <v>159.80000000000001</v>
      </c>
      <c r="C134" s="31">
        <v>5.08</v>
      </c>
      <c r="D134" s="31">
        <v>356.1</v>
      </c>
      <c r="E134" s="31">
        <v>21.9</v>
      </c>
      <c r="F134" s="31">
        <v>470</v>
      </c>
      <c r="G134" s="64">
        <f t="shared" si="124"/>
        <v>31.45669291338583</v>
      </c>
      <c r="H134" s="65">
        <f t="shared" si="125"/>
        <v>0.52963254593175868</v>
      </c>
      <c r="I134" s="25">
        <f t="shared" si="108"/>
        <v>0.11899999999999999</v>
      </c>
      <c r="J134" s="32">
        <v>1746</v>
      </c>
      <c r="K134" s="22">
        <f t="shared" si="126"/>
        <v>1207</v>
      </c>
      <c r="L134" s="26">
        <f t="shared" si="127"/>
        <v>2.9411764705882351</v>
      </c>
      <c r="M134" s="22">
        <f t="shared" si="128"/>
        <v>1264</v>
      </c>
      <c r="N134" s="22">
        <f t="shared" si="129"/>
        <v>1603</v>
      </c>
      <c r="O134" s="22">
        <f t="shared" si="130"/>
        <v>1683</v>
      </c>
      <c r="P134" s="22">
        <f t="shared" si="131"/>
        <v>1683</v>
      </c>
      <c r="Q134" s="23">
        <f t="shared" si="134"/>
        <v>1.4470000000000001</v>
      </c>
      <c r="R134" s="23">
        <f t="shared" si="84"/>
        <v>1.38</v>
      </c>
      <c r="S134" s="23">
        <f t="shared" si="135"/>
        <v>1.089</v>
      </c>
      <c r="T134" s="23">
        <f t="shared" si="136"/>
        <v>1.0369999999999999</v>
      </c>
      <c r="U134" s="23">
        <f t="shared" si="137"/>
        <v>1.0369999999999999</v>
      </c>
      <c r="V134" s="26">
        <f t="shared" si="75"/>
        <v>0.69564048801802958</v>
      </c>
      <c r="W134" s="22">
        <f t="shared" si="76"/>
        <v>17586.733803580802</v>
      </c>
      <c r="X134" s="22">
        <f t="shared" si="138"/>
        <v>2469.2209403392008</v>
      </c>
      <c r="Y134" s="22">
        <f t="shared" si="132"/>
        <v>0.11878066480134811</v>
      </c>
      <c r="Z134" s="22">
        <f t="shared" si="139"/>
        <v>2.9424080887961139</v>
      </c>
      <c r="AA134" s="22">
        <f t="shared" si="140"/>
        <v>0.80939033240067404</v>
      </c>
      <c r="AB134" s="22">
        <f t="shared" si="133"/>
        <v>1</v>
      </c>
      <c r="AC134" s="22">
        <f t="shared" si="141"/>
        <v>1</v>
      </c>
    </row>
    <row r="135" spans="1:29">
      <c r="A135" s="31">
        <v>16</v>
      </c>
      <c r="B135" s="37">
        <v>264.60000000000002</v>
      </c>
      <c r="C135" s="31">
        <v>4.55</v>
      </c>
      <c r="D135" s="31">
        <v>323.39999999999998</v>
      </c>
      <c r="E135" s="31">
        <v>21.9</v>
      </c>
      <c r="F135" s="31">
        <v>812</v>
      </c>
      <c r="G135" s="64">
        <f t="shared" si="124"/>
        <v>58.15384615384616</v>
      </c>
      <c r="H135" s="65">
        <f t="shared" si="125"/>
        <v>0.88921767594108025</v>
      </c>
      <c r="I135" s="25">
        <f t="shared" si="108"/>
        <v>0.12</v>
      </c>
      <c r="J135" s="32">
        <v>3579</v>
      </c>
      <c r="K135" s="22">
        <f t="shared" si="126"/>
        <v>2157</v>
      </c>
      <c r="L135" s="26">
        <f t="shared" si="127"/>
        <v>3.0687830687830684</v>
      </c>
      <c r="M135" s="22">
        <f t="shared" si="128"/>
        <v>2325</v>
      </c>
      <c r="N135" s="22">
        <f t="shared" si="129"/>
        <v>2726</v>
      </c>
      <c r="O135" s="22">
        <f t="shared" si="130"/>
        <v>2930</v>
      </c>
      <c r="P135" s="22">
        <f t="shared" si="131"/>
        <v>2930</v>
      </c>
      <c r="Q135" s="23">
        <f t="shared" si="134"/>
        <v>1.659</v>
      </c>
      <c r="R135" s="23">
        <f t="shared" si="84"/>
        <v>1.54</v>
      </c>
      <c r="S135" s="23">
        <f t="shared" si="135"/>
        <v>1.3129999999999999</v>
      </c>
      <c r="T135" s="23">
        <f t="shared" si="136"/>
        <v>1.222</v>
      </c>
      <c r="U135" s="23">
        <f t="shared" si="137"/>
        <v>1.222</v>
      </c>
      <c r="V135" s="26">
        <f t="shared" si="75"/>
        <v>0.51705303947587644</v>
      </c>
      <c r="W135" s="22">
        <f t="shared" si="76"/>
        <v>51270.977789500015</v>
      </c>
      <c r="X135" s="22">
        <f t="shared" si="138"/>
        <v>3717.2180481800028</v>
      </c>
      <c r="Y135" s="22">
        <f t="shared" si="132"/>
        <v>0.12011819856128689</v>
      </c>
      <c r="Z135" s="22">
        <f t="shared" si="139"/>
        <v>2.9230958142515413</v>
      </c>
      <c r="AA135" s="22">
        <f t="shared" si="140"/>
        <v>0.81005909928064346</v>
      </c>
      <c r="AB135" s="22">
        <f t="shared" si="133"/>
        <v>1</v>
      </c>
      <c r="AC135" s="22">
        <f t="shared" si="141"/>
        <v>1</v>
      </c>
    </row>
    <row r="136" spans="1:29">
      <c r="A136" s="31">
        <v>17</v>
      </c>
      <c r="B136" s="37">
        <v>265</v>
      </c>
      <c r="C136" s="31">
        <v>4.75</v>
      </c>
      <c r="D136" s="31">
        <v>323.39999999999998</v>
      </c>
      <c r="E136" s="31">
        <v>21.9</v>
      </c>
      <c r="F136" s="31">
        <v>812</v>
      </c>
      <c r="G136" s="64">
        <f t="shared" si="124"/>
        <v>55.789473684210527</v>
      </c>
      <c r="H136" s="65">
        <f t="shared" si="125"/>
        <v>0.85306457633445321</v>
      </c>
      <c r="I136" s="25">
        <f t="shared" si="108"/>
        <v>0.12</v>
      </c>
      <c r="J136" s="32">
        <v>3789</v>
      </c>
      <c r="K136" s="22">
        <f t="shared" si="126"/>
        <v>2210</v>
      </c>
      <c r="L136" s="26">
        <f t="shared" si="127"/>
        <v>3.0641509433962266</v>
      </c>
      <c r="M136" s="22">
        <f t="shared" si="128"/>
        <v>2379</v>
      </c>
      <c r="N136" s="22">
        <f t="shared" si="129"/>
        <v>2804</v>
      </c>
      <c r="O136" s="22">
        <f t="shared" si="130"/>
        <v>3010</v>
      </c>
      <c r="P136" s="22">
        <f t="shared" si="131"/>
        <v>3010</v>
      </c>
      <c r="Q136" s="23">
        <f t="shared" si="134"/>
        <v>1.714</v>
      </c>
      <c r="R136" s="23">
        <f t="shared" si="84"/>
        <v>1.59</v>
      </c>
      <c r="S136" s="23">
        <f t="shared" si="135"/>
        <v>1.351</v>
      </c>
      <c r="T136" s="23">
        <f t="shared" si="136"/>
        <v>1.2589999999999999</v>
      </c>
      <c r="U136" s="23">
        <f t="shared" si="137"/>
        <v>1.2589999999999999</v>
      </c>
      <c r="V136" s="26">
        <f t="shared" ref="V136:V199" si="142">D136*X136/(1000*M136)</f>
        <v>0.52793408673631781</v>
      </c>
      <c r="W136" s="22">
        <f t="shared" si="76"/>
        <v>51270.977789500001</v>
      </c>
      <c r="X136" s="22">
        <f t="shared" si="138"/>
        <v>3883.5967605000001</v>
      </c>
      <c r="Y136" s="22">
        <f t="shared" si="132"/>
        <v>0.11984759625276381</v>
      </c>
      <c r="Z136" s="22">
        <f t="shared" si="139"/>
        <v>2.9269980568924829</v>
      </c>
      <c r="AA136" s="22">
        <f t="shared" si="140"/>
        <v>0.80992379812638193</v>
      </c>
      <c r="AB136" s="22">
        <f t="shared" si="133"/>
        <v>1</v>
      </c>
      <c r="AC136" s="22">
        <f t="shared" si="141"/>
        <v>1</v>
      </c>
    </row>
    <row r="137" spans="1:29">
      <c r="A137" s="31">
        <v>18</v>
      </c>
      <c r="B137" s="37">
        <v>264.39999999999998</v>
      </c>
      <c r="C137" s="31">
        <v>4.5</v>
      </c>
      <c r="D137" s="31">
        <v>323.39999999999998</v>
      </c>
      <c r="E137" s="31">
        <v>21.9</v>
      </c>
      <c r="F137" s="31">
        <v>812</v>
      </c>
      <c r="G137" s="64">
        <f t="shared" si="124"/>
        <v>58.755555555555553</v>
      </c>
      <c r="H137" s="65">
        <f t="shared" si="125"/>
        <v>0.89841828211189911</v>
      </c>
      <c r="I137" s="25">
        <f t="shared" si="108"/>
        <v>0.12</v>
      </c>
      <c r="J137" s="32">
        <v>3357</v>
      </c>
      <c r="K137" s="22">
        <f t="shared" si="126"/>
        <v>2142</v>
      </c>
      <c r="L137" s="26">
        <f t="shared" si="127"/>
        <v>3.0711043872919821</v>
      </c>
      <c r="M137" s="22">
        <f t="shared" si="128"/>
        <v>2310</v>
      </c>
      <c r="N137" s="22">
        <f t="shared" si="129"/>
        <v>2705</v>
      </c>
      <c r="O137" s="22">
        <f t="shared" si="130"/>
        <v>2908</v>
      </c>
      <c r="P137" s="22">
        <f t="shared" si="131"/>
        <v>2908</v>
      </c>
      <c r="Q137" s="23">
        <f t="shared" si="134"/>
        <v>1.5669999999999999</v>
      </c>
      <c r="R137" s="23">
        <f t="shared" si="84"/>
        <v>1.45</v>
      </c>
      <c r="S137" s="23">
        <f t="shared" si="135"/>
        <v>1.2410000000000001</v>
      </c>
      <c r="T137" s="23">
        <f t="shared" si="136"/>
        <v>1.1539999999999999</v>
      </c>
      <c r="U137" s="23">
        <f t="shared" si="137"/>
        <v>1.1539999999999999</v>
      </c>
      <c r="V137" s="26">
        <f t="shared" si="142"/>
        <v>0.51439484930399959</v>
      </c>
      <c r="W137" s="22">
        <f t="shared" ref="W137:W200" si="143">0.785398*((B137-2*C137)*(B137-2*C137))</f>
        <v>51230.851805679995</v>
      </c>
      <c r="X137" s="22">
        <f t="shared" si="138"/>
        <v>3674.2489235999979</v>
      </c>
      <c r="Y137" s="22">
        <f t="shared" si="132"/>
        <v>0.12021649338190678</v>
      </c>
      <c r="Z137" s="22">
        <f t="shared" si="139"/>
        <v>2.9216789622124395</v>
      </c>
      <c r="AA137" s="22">
        <f t="shared" si="140"/>
        <v>0.81010824669095338</v>
      </c>
      <c r="AB137" s="22">
        <f t="shared" si="133"/>
        <v>1</v>
      </c>
      <c r="AC137" s="22">
        <f t="shared" si="141"/>
        <v>1</v>
      </c>
    </row>
    <row r="138" spans="1:29">
      <c r="A138" s="31">
        <v>19</v>
      </c>
      <c r="B138" s="37">
        <v>111.3</v>
      </c>
      <c r="C138" s="31">
        <v>2</v>
      </c>
      <c r="D138" s="31">
        <v>354.6</v>
      </c>
      <c r="E138" s="31">
        <v>42.7</v>
      </c>
      <c r="F138" s="31">
        <v>399</v>
      </c>
      <c r="G138" s="64">
        <f t="shared" si="124"/>
        <v>55.65</v>
      </c>
      <c r="H138" s="65">
        <f t="shared" si="125"/>
        <v>0.93302553191489357</v>
      </c>
      <c r="I138" s="25">
        <f t="shared" si="108"/>
        <v>0.16400000000000001</v>
      </c>
      <c r="J138" s="32">
        <v>840</v>
      </c>
      <c r="K138" s="22">
        <f t="shared" si="126"/>
        <v>572</v>
      </c>
      <c r="L138" s="26">
        <f t="shared" si="127"/>
        <v>3.5849056603773586</v>
      </c>
      <c r="M138" s="22">
        <f t="shared" si="128"/>
        <v>630</v>
      </c>
      <c r="N138" s="22">
        <f t="shared" si="129"/>
        <v>687</v>
      </c>
      <c r="O138" s="22">
        <f t="shared" si="130"/>
        <v>722</v>
      </c>
      <c r="P138" s="22">
        <f t="shared" si="131"/>
        <v>722</v>
      </c>
      <c r="Q138" s="23">
        <f t="shared" si="134"/>
        <v>1.4690000000000001</v>
      </c>
      <c r="R138" s="23">
        <f t="shared" si="84"/>
        <v>1.33</v>
      </c>
      <c r="S138" s="23">
        <f t="shared" si="135"/>
        <v>1.2230000000000001</v>
      </c>
      <c r="T138" s="23">
        <f t="shared" si="136"/>
        <v>1.163</v>
      </c>
      <c r="U138" s="23">
        <f t="shared" si="137"/>
        <v>1.163</v>
      </c>
      <c r="V138" s="26">
        <f t="shared" si="142"/>
        <v>0.3865432748754285</v>
      </c>
      <c r="W138" s="22">
        <f t="shared" si="143"/>
        <v>9042.5149394199998</v>
      </c>
      <c r="X138" s="22">
        <f t="shared" si="138"/>
        <v>686.75201119999974</v>
      </c>
      <c r="Y138" s="22">
        <f t="shared" si="132"/>
        <v>0.16414421040774776</v>
      </c>
      <c r="Z138" s="22">
        <f t="shared" si="139"/>
        <v>2.3213685782331774</v>
      </c>
      <c r="AA138" s="22">
        <f t="shared" si="140"/>
        <v>0.83207210520387387</v>
      </c>
      <c r="AB138" s="22">
        <f t="shared" si="133"/>
        <v>1</v>
      </c>
      <c r="AC138" s="22">
        <f t="shared" si="141"/>
        <v>1</v>
      </c>
    </row>
    <row r="139" spans="1:29">
      <c r="A139" s="31">
        <v>20</v>
      </c>
      <c r="B139" s="37">
        <v>113.6</v>
      </c>
      <c r="C139" s="31">
        <v>3.2</v>
      </c>
      <c r="D139" s="31">
        <v>354.6</v>
      </c>
      <c r="E139" s="31">
        <v>42.7</v>
      </c>
      <c r="F139" s="31">
        <v>337</v>
      </c>
      <c r="G139" s="64">
        <f t="shared" si="124"/>
        <v>35.499999999999993</v>
      </c>
      <c r="H139" s="65">
        <f t="shared" si="125"/>
        <v>0.59519148936170208</v>
      </c>
      <c r="I139" s="25">
        <f t="shared" si="108"/>
        <v>0.13200000000000001</v>
      </c>
      <c r="J139" s="32">
        <v>1141</v>
      </c>
      <c r="K139" s="22">
        <f t="shared" si="126"/>
        <v>721</v>
      </c>
      <c r="L139" s="26">
        <f t="shared" si="127"/>
        <v>2.966549295774648</v>
      </c>
      <c r="M139" s="22">
        <f t="shared" si="128"/>
        <v>779</v>
      </c>
      <c r="N139" s="22">
        <f t="shared" si="129"/>
        <v>901</v>
      </c>
      <c r="O139" s="22">
        <f t="shared" si="130"/>
        <v>955</v>
      </c>
      <c r="P139" s="22">
        <f t="shared" si="131"/>
        <v>955</v>
      </c>
      <c r="Q139" s="23">
        <f t="shared" si="134"/>
        <v>1.583</v>
      </c>
      <c r="R139" s="23">
        <f t="shared" si="84"/>
        <v>1.46</v>
      </c>
      <c r="S139" s="23">
        <f t="shared" si="135"/>
        <v>1.266</v>
      </c>
      <c r="T139" s="23">
        <f t="shared" si="136"/>
        <v>1.1950000000000001</v>
      </c>
      <c r="U139" s="23">
        <f t="shared" si="137"/>
        <v>1.1950000000000001</v>
      </c>
      <c r="V139" s="26">
        <f t="shared" si="142"/>
        <v>0.50520787044428273</v>
      </c>
      <c r="W139" s="22">
        <f t="shared" si="143"/>
        <v>9025.6681523199986</v>
      </c>
      <c r="X139" s="22">
        <f t="shared" si="138"/>
        <v>1109.8616217600006</v>
      </c>
      <c r="Y139" s="22">
        <f t="shared" si="132"/>
        <v>0.1321293881304024</v>
      </c>
      <c r="Z139" s="22">
        <f t="shared" si="139"/>
        <v>2.752395298118703</v>
      </c>
      <c r="AA139" s="22">
        <f t="shared" si="140"/>
        <v>0.81606469406520121</v>
      </c>
      <c r="AB139" s="22">
        <f t="shared" si="133"/>
        <v>1</v>
      </c>
      <c r="AC139" s="22">
        <f t="shared" si="141"/>
        <v>1</v>
      </c>
    </row>
    <row r="140" spans="1:29">
      <c r="A140" s="31">
        <v>21</v>
      </c>
      <c r="B140" s="37">
        <v>113.6</v>
      </c>
      <c r="C140" s="31">
        <v>3.2</v>
      </c>
      <c r="D140" s="31">
        <v>354.6</v>
      </c>
      <c r="E140" s="31">
        <v>42.7</v>
      </c>
      <c r="F140" s="31">
        <v>338</v>
      </c>
      <c r="G140" s="64">
        <f t="shared" si="124"/>
        <v>35.499999999999993</v>
      </c>
      <c r="H140" s="65">
        <f t="shared" si="125"/>
        <v>0.59519148936170208</v>
      </c>
      <c r="I140" s="25">
        <f t="shared" si="108"/>
        <v>0.13300000000000001</v>
      </c>
      <c r="J140" s="32">
        <v>1091</v>
      </c>
      <c r="K140" s="22">
        <f t="shared" si="126"/>
        <v>721</v>
      </c>
      <c r="L140" s="26">
        <f t="shared" si="127"/>
        <v>2.9753521126760565</v>
      </c>
      <c r="M140" s="22">
        <f t="shared" si="128"/>
        <v>779</v>
      </c>
      <c r="N140" s="22">
        <f t="shared" si="129"/>
        <v>901</v>
      </c>
      <c r="O140" s="22">
        <f t="shared" si="130"/>
        <v>954</v>
      </c>
      <c r="P140" s="22">
        <f t="shared" si="131"/>
        <v>954</v>
      </c>
      <c r="Q140" s="23">
        <f t="shared" si="134"/>
        <v>1.5129999999999999</v>
      </c>
      <c r="R140" s="23">
        <f t="shared" si="84"/>
        <v>1.4</v>
      </c>
      <c r="S140" s="23">
        <f t="shared" si="135"/>
        <v>1.2110000000000001</v>
      </c>
      <c r="T140" s="23">
        <f t="shared" si="136"/>
        <v>1.1439999999999999</v>
      </c>
      <c r="U140" s="23">
        <f t="shared" si="137"/>
        <v>1.1439999999999999</v>
      </c>
      <c r="V140" s="26">
        <f t="shared" si="142"/>
        <v>0.50520787044428273</v>
      </c>
      <c r="W140" s="22">
        <f t="shared" si="143"/>
        <v>9025.6681523199986</v>
      </c>
      <c r="X140" s="22">
        <f t="shared" si="138"/>
        <v>1109.8616217600006</v>
      </c>
      <c r="Y140" s="22">
        <f t="shared" si="132"/>
        <v>0.13252146346610091</v>
      </c>
      <c r="Z140" s="22">
        <f t="shared" si="139"/>
        <v>2.7469058766234844</v>
      </c>
      <c r="AA140" s="22">
        <f t="shared" si="140"/>
        <v>0.81626073173305047</v>
      </c>
      <c r="AB140" s="22">
        <f t="shared" si="133"/>
        <v>1</v>
      </c>
      <c r="AC140" s="22">
        <f t="shared" si="141"/>
        <v>1</v>
      </c>
    </row>
    <row r="141" spans="1:29">
      <c r="A141" s="31">
        <v>22</v>
      </c>
      <c r="B141" s="37">
        <v>113.6</v>
      </c>
      <c r="C141" s="31">
        <v>3.2</v>
      </c>
      <c r="D141" s="31">
        <v>354.6</v>
      </c>
      <c r="E141" s="31">
        <v>42.7</v>
      </c>
      <c r="F141" s="31">
        <v>336</v>
      </c>
      <c r="G141" s="64">
        <f t="shared" si="124"/>
        <v>35.499999999999993</v>
      </c>
      <c r="H141" s="65">
        <f t="shared" si="125"/>
        <v>0.59519148936170208</v>
      </c>
      <c r="I141" s="25">
        <f t="shared" si="108"/>
        <v>0.13200000000000001</v>
      </c>
      <c r="J141" s="32">
        <v>1139</v>
      </c>
      <c r="K141" s="22">
        <f t="shared" si="126"/>
        <v>721</v>
      </c>
      <c r="L141" s="26">
        <f t="shared" si="127"/>
        <v>2.9577464788732395</v>
      </c>
      <c r="M141" s="22">
        <f t="shared" si="128"/>
        <v>779</v>
      </c>
      <c r="N141" s="22">
        <f t="shared" si="129"/>
        <v>901</v>
      </c>
      <c r="O141" s="22">
        <f t="shared" si="130"/>
        <v>955</v>
      </c>
      <c r="P141" s="22">
        <f t="shared" si="131"/>
        <v>955</v>
      </c>
      <c r="Q141" s="23">
        <f t="shared" si="134"/>
        <v>1.58</v>
      </c>
      <c r="R141" s="23">
        <f t="shared" si="84"/>
        <v>1.46</v>
      </c>
      <c r="S141" s="23">
        <f t="shared" si="135"/>
        <v>1.264</v>
      </c>
      <c r="T141" s="23">
        <f t="shared" si="136"/>
        <v>1.1930000000000001</v>
      </c>
      <c r="U141" s="23">
        <f t="shared" si="137"/>
        <v>1.1930000000000001</v>
      </c>
      <c r="V141" s="26">
        <f t="shared" si="142"/>
        <v>0.50520787044428273</v>
      </c>
      <c r="W141" s="22">
        <f t="shared" si="143"/>
        <v>9025.6681523199986</v>
      </c>
      <c r="X141" s="22">
        <f t="shared" si="138"/>
        <v>1109.8616217600006</v>
      </c>
      <c r="Y141" s="22">
        <f t="shared" si="132"/>
        <v>0.13173731279470385</v>
      </c>
      <c r="Z141" s="22">
        <f t="shared" si="139"/>
        <v>2.7578899461982633</v>
      </c>
      <c r="AA141" s="22">
        <f t="shared" si="140"/>
        <v>0.81586865639735195</v>
      </c>
      <c r="AB141" s="22">
        <f t="shared" si="133"/>
        <v>1</v>
      </c>
      <c r="AC141" s="22">
        <f t="shared" si="141"/>
        <v>1</v>
      </c>
    </row>
    <row r="142" spans="1:29">
      <c r="A142" s="31">
        <v>23</v>
      </c>
      <c r="B142" s="37">
        <v>114.8</v>
      </c>
      <c r="C142" s="31">
        <v>3.9</v>
      </c>
      <c r="D142" s="31">
        <v>357.7</v>
      </c>
      <c r="E142" s="31">
        <v>42.7</v>
      </c>
      <c r="F142" s="31">
        <v>335</v>
      </c>
      <c r="G142" s="64">
        <f t="shared" si="124"/>
        <v>29.435897435897434</v>
      </c>
      <c r="H142" s="65">
        <f t="shared" si="125"/>
        <v>0.49783548523974053</v>
      </c>
      <c r="I142" s="25">
        <f t="shared" si="108"/>
        <v>0.129</v>
      </c>
      <c r="J142" s="32">
        <v>1041</v>
      </c>
      <c r="K142" s="22">
        <f t="shared" si="126"/>
        <v>812</v>
      </c>
      <c r="L142" s="26">
        <f t="shared" si="127"/>
        <v>2.9181184668989548</v>
      </c>
      <c r="M142" s="22">
        <f t="shared" si="128"/>
        <v>870</v>
      </c>
      <c r="N142" s="22">
        <f t="shared" si="129"/>
        <v>1030</v>
      </c>
      <c r="O142" s="22">
        <f t="shared" si="130"/>
        <v>1085</v>
      </c>
      <c r="P142" s="22">
        <f t="shared" si="131"/>
        <v>1085</v>
      </c>
      <c r="Q142" s="23">
        <f t="shared" si="134"/>
        <v>1.282</v>
      </c>
      <c r="R142" s="23">
        <f t="shared" si="84"/>
        <v>1.2</v>
      </c>
      <c r="S142" s="23">
        <f t="shared" si="135"/>
        <v>1.0109999999999999</v>
      </c>
      <c r="T142" s="23">
        <f t="shared" si="136"/>
        <v>0.95899999999999996</v>
      </c>
      <c r="U142" s="23">
        <f t="shared" si="137"/>
        <v>0.95899999999999996</v>
      </c>
      <c r="V142" s="26">
        <f t="shared" si="142"/>
        <v>0.55865748647423419</v>
      </c>
      <c r="W142" s="22">
        <f t="shared" si="143"/>
        <v>8992.021702</v>
      </c>
      <c r="X142" s="22">
        <f t="shared" si="138"/>
        <v>1358.7699559199993</v>
      </c>
      <c r="Y142" s="22">
        <f t="shared" si="132"/>
        <v>0.12909304645391401</v>
      </c>
      <c r="Z142" s="22">
        <f t="shared" si="139"/>
        <v>2.7950838895293817</v>
      </c>
      <c r="AA142" s="22">
        <f t="shared" si="140"/>
        <v>0.81454652322695698</v>
      </c>
      <c r="AB142" s="22">
        <f t="shared" si="133"/>
        <v>1</v>
      </c>
      <c r="AC142" s="22">
        <f t="shared" si="141"/>
        <v>1</v>
      </c>
    </row>
    <row r="143" spans="1:29">
      <c r="A143" s="31">
        <v>24</v>
      </c>
      <c r="B143" s="37">
        <v>114.8</v>
      </c>
      <c r="C143" s="31">
        <v>3.9</v>
      </c>
      <c r="D143" s="31">
        <v>357.7</v>
      </c>
      <c r="E143" s="31">
        <v>42.7</v>
      </c>
      <c r="F143" s="31">
        <v>338</v>
      </c>
      <c r="G143" s="64">
        <f t="shared" si="124"/>
        <v>29.435897435897434</v>
      </c>
      <c r="H143" s="65">
        <f t="shared" si="125"/>
        <v>0.49783548523974053</v>
      </c>
      <c r="I143" s="25">
        <f t="shared" si="108"/>
        <v>0.13</v>
      </c>
      <c r="J143" s="32">
        <v>1110</v>
      </c>
      <c r="K143" s="22">
        <f t="shared" si="126"/>
        <v>812</v>
      </c>
      <c r="L143" s="26">
        <f t="shared" si="127"/>
        <v>2.9442508710801394</v>
      </c>
      <c r="M143" s="22">
        <f t="shared" si="128"/>
        <v>870</v>
      </c>
      <c r="N143" s="22">
        <f t="shared" si="129"/>
        <v>1030</v>
      </c>
      <c r="O143" s="22">
        <f t="shared" si="130"/>
        <v>1084</v>
      </c>
      <c r="P143" s="22">
        <f t="shared" si="131"/>
        <v>1084</v>
      </c>
      <c r="Q143" s="23">
        <f t="shared" si="134"/>
        <v>1.367</v>
      </c>
      <c r="R143" s="23">
        <f t="shared" si="84"/>
        <v>1.28</v>
      </c>
      <c r="S143" s="23">
        <f t="shared" si="135"/>
        <v>1.0780000000000001</v>
      </c>
      <c r="T143" s="23">
        <f t="shared" si="136"/>
        <v>1.024</v>
      </c>
      <c r="U143" s="23">
        <f t="shared" si="137"/>
        <v>1.024</v>
      </c>
      <c r="V143" s="26">
        <f t="shared" si="142"/>
        <v>0.55865748647423419</v>
      </c>
      <c r="W143" s="22">
        <f t="shared" si="143"/>
        <v>8992.021702</v>
      </c>
      <c r="X143" s="22">
        <f t="shared" si="138"/>
        <v>1358.7699559199993</v>
      </c>
      <c r="Y143" s="22">
        <f t="shared" si="132"/>
        <v>0.13024910358633712</v>
      </c>
      <c r="Z143" s="22">
        <f t="shared" si="139"/>
        <v>2.7787936763985179</v>
      </c>
      <c r="AA143" s="22">
        <f t="shared" si="140"/>
        <v>0.81512455179316856</v>
      </c>
      <c r="AB143" s="22">
        <f t="shared" si="133"/>
        <v>1</v>
      </c>
      <c r="AC143" s="22">
        <f t="shared" si="141"/>
        <v>1</v>
      </c>
    </row>
    <row r="144" spans="1:29">
      <c r="A144" s="31">
        <v>25</v>
      </c>
      <c r="B144" s="37">
        <v>114.8</v>
      </c>
      <c r="C144" s="31">
        <v>3.9</v>
      </c>
      <c r="D144" s="31">
        <v>357.7</v>
      </c>
      <c r="E144" s="31">
        <v>42.7</v>
      </c>
      <c r="F144" s="31">
        <v>343</v>
      </c>
      <c r="G144" s="64">
        <f t="shared" si="124"/>
        <v>29.435897435897434</v>
      </c>
      <c r="H144" s="65">
        <f t="shared" si="125"/>
        <v>0.49783548523974053</v>
      </c>
      <c r="I144" s="25">
        <f t="shared" si="108"/>
        <v>0.13200000000000001</v>
      </c>
      <c r="J144" s="32">
        <v>1030</v>
      </c>
      <c r="K144" s="22">
        <f t="shared" si="126"/>
        <v>812</v>
      </c>
      <c r="L144" s="26">
        <f t="shared" si="127"/>
        <v>2.9878048780487805</v>
      </c>
      <c r="M144" s="22">
        <f t="shared" si="128"/>
        <v>870</v>
      </c>
      <c r="N144" s="22">
        <f t="shared" si="129"/>
        <v>1030</v>
      </c>
      <c r="O144" s="22">
        <f t="shared" si="130"/>
        <v>1081</v>
      </c>
      <c r="P144" s="22">
        <f t="shared" si="131"/>
        <v>1081</v>
      </c>
      <c r="Q144" s="23">
        <f t="shared" si="134"/>
        <v>1.268</v>
      </c>
      <c r="R144" s="23">
        <f t="shared" si="84"/>
        <v>1.18</v>
      </c>
      <c r="S144" s="23">
        <f t="shared" si="135"/>
        <v>1</v>
      </c>
      <c r="T144" s="23">
        <f t="shared" si="136"/>
        <v>0.95299999999999996</v>
      </c>
      <c r="U144" s="23">
        <f t="shared" si="137"/>
        <v>0.95299999999999996</v>
      </c>
      <c r="V144" s="26">
        <f t="shared" si="142"/>
        <v>0.55865748647423419</v>
      </c>
      <c r="W144" s="22">
        <f t="shared" si="143"/>
        <v>8992.021702</v>
      </c>
      <c r="X144" s="22">
        <f t="shared" si="138"/>
        <v>1358.7699559199993</v>
      </c>
      <c r="Y144" s="22">
        <f t="shared" si="132"/>
        <v>0.13217586547370899</v>
      </c>
      <c r="Z144" s="22">
        <f t="shared" si="139"/>
        <v>2.7517442987696921</v>
      </c>
      <c r="AA144" s="22">
        <f t="shared" si="140"/>
        <v>0.81608793273685454</v>
      </c>
      <c r="AB144" s="22">
        <f t="shared" si="133"/>
        <v>1</v>
      </c>
      <c r="AC144" s="22">
        <f t="shared" si="141"/>
        <v>1</v>
      </c>
    </row>
    <row r="145" spans="1:29">
      <c r="A145" s="31">
        <v>26</v>
      </c>
      <c r="B145" s="37">
        <v>115.9</v>
      </c>
      <c r="C145" s="31">
        <v>4.9000000000000004</v>
      </c>
      <c r="D145" s="31">
        <v>309.5</v>
      </c>
      <c r="E145" s="31">
        <v>42.7</v>
      </c>
      <c r="F145" s="31">
        <v>356</v>
      </c>
      <c r="G145" s="64">
        <f t="shared" si="124"/>
        <v>23.653061224489797</v>
      </c>
      <c r="H145" s="65">
        <f t="shared" si="125"/>
        <v>0.34612872099194286</v>
      </c>
      <c r="I145" s="25">
        <f t="shared" si="108"/>
        <v>0.129</v>
      </c>
      <c r="J145" s="32">
        <v>1122</v>
      </c>
      <c r="K145" s="22">
        <f t="shared" si="126"/>
        <v>850</v>
      </c>
      <c r="L145" s="26">
        <f t="shared" si="127"/>
        <v>3.071613459879206</v>
      </c>
      <c r="M145" s="22">
        <f t="shared" si="128"/>
        <v>906</v>
      </c>
      <c r="N145" s="22">
        <f t="shared" si="129"/>
        <v>1079</v>
      </c>
      <c r="O145" s="22">
        <f t="shared" si="130"/>
        <v>1132</v>
      </c>
      <c r="P145" s="22">
        <f t="shared" si="131"/>
        <v>1132</v>
      </c>
      <c r="Q145" s="23">
        <f t="shared" si="134"/>
        <v>1.32</v>
      </c>
      <c r="R145" s="23">
        <f t="shared" si="84"/>
        <v>1.24</v>
      </c>
      <c r="S145" s="23">
        <f t="shared" si="135"/>
        <v>1.04</v>
      </c>
      <c r="T145" s="23">
        <f t="shared" si="136"/>
        <v>0.99099999999999999</v>
      </c>
      <c r="U145" s="23">
        <f t="shared" si="137"/>
        <v>0.99099999999999999</v>
      </c>
      <c r="V145" s="26">
        <f t="shared" si="142"/>
        <v>0.58371559556688757</v>
      </c>
      <c r="W145" s="22">
        <f t="shared" si="143"/>
        <v>8841.3902195800019</v>
      </c>
      <c r="X145" s="22">
        <f t="shared" si="138"/>
        <v>1708.7118888000005</v>
      </c>
      <c r="Y145" s="22">
        <f t="shared" si="132"/>
        <v>0.12873730082059848</v>
      </c>
      <c r="Z145" s="22">
        <f t="shared" si="139"/>
        <v>2.8001059094026743</v>
      </c>
      <c r="AA145" s="22">
        <f t="shared" si="140"/>
        <v>0.81436865041029927</v>
      </c>
      <c r="AB145" s="22">
        <f t="shared" si="133"/>
        <v>1</v>
      </c>
      <c r="AC145" s="22">
        <f t="shared" si="141"/>
        <v>1</v>
      </c>
    </row>
    <row r="146" spans="1:29">
      <c r="A146" s="31">
        <v>27</v>
      </c>
      <c r="B146" s="37">
        <v>115.9</v>
      </c>
      <c r="C146" s="31">
        <v>4.9000000000000004</v>
      </c>
      <c r="D146" s="31">
        <v>309.5</v>
      </c>
      <c r="E146" s="31">
        <v>42.7</v>
      </c>
      <c r="F146" s="31">
        <v>344</v>
      </c>
      <c r="G146" s="64">
        <f t="shared" si="124"/>
        <v>23.653061224489797</v>
      </c>
      <c r="H146" s="65">
        <f t="shared" si="125"/>
        <v>0.34612872099194286</v>
      </c>
      <c r="I146" s="25">
        <f t="shared" si="108"/>
        <v>0.124</v>
      </c>
      <c r="J146" s="32">
        <v>1234</v>
      </c>
      <c r="K146" s="22">
        <f t="shared" si="126"/>
        <v>850</v>
      </c>
      <c r="L146" s="26">
        <f t="shared" si="127"/>
        <v>2.9680759275237274</v>
      </c>
      <c r="M146" s="22">
        <f t="shared" si="128"/>
        <v>906</v>
      </c>
      <c r="N146" s="22">
        <f t="shared" si="129"/>
        <v>1079</v>
      </c>
      <c r="O146" s="22">
        <f t="shared" si="130"/>
        <v>1138</v>
      </c>
      <c r="P146" s="22">
        <f t="shared" si="131"/>
        <v>1138</v>
      </c>
      <c r="Q146" s="23">
        <f t="shared" si="134"/>
        <v>1.452</v>
      </c>
      <c r="R146" s="23">
        <f t="shared" si="84"/>
        <v>1.36</v>
      </c>
      <c r="S146" s="23">
        <f t="shared" si="135"/>
        <v>1.1439999999999999</v>
      </c>
      <c r="T146" s="23">
        <f t="shared" si="136"/>
        <v>1.0840000000000001</v>
      </c>
      <c r="U146" s="23">
        <f t="shared" si="137"/>
        <v>1.0840000000000001</v>
      </c>
      <c r="V146" s="26">
        <f t="shared" si="142"/>
        <v>0.58371559556688757</v>
      </c>
      <c r="W146" s="22">
        <f t="shared" si="143"/>
        <v>8841.3902195800019</v>
      </c>
      <c r="X146" s="22">
        <f t="shared" si="138"/>
        <v>1708.7118888000005</v>
      </c>
      <c r="Y146" s="22">
        <f t="shared" si="132"/>
        <v>0.12439784124237606</v>
      </c>
      <c r="Z146" s="22">
        <f t="shared" si="139"/>
        <v>2.8617119264140212</v>
      </c>
      <c r="AA146" s="22">
        <f t="shared" si="140"/>
        <v>0.81219892062118804</v>
      </c>
      <c r="AB146" s="22">
        <f t="shared" si="133"/>
        <v>1</v>
      </c>
      <c r="AC146" s="22">
        <f t="shared" si="141"/>
        <v>1</v>
      </c>
    </row>
    <row r="147" spans="1:29">
      <c r="A147" s="31">
        <v>28</v>
      </c>
      <c r="B147" s="37">
        <v>115.9</v>
      </c>
      <c r="C147" s="31">
        <v>4.9000000000000004</v>
      </c>
      <c r="D147" s="31">
        <v>309.5</v>
      </c>
      <c r="E147" s="31">
        <v>42.7</v>
      </c>
      <c r="F147" s="31">
        <v>340</v>
      </c>
      <c r="G147" s="64">
        <f t="shared" si="124"/>
        <v>23.653061224489797</v>
      </c>
      <c r="H147" s="65">
        <f t="shared" si="125"/>
        <v>0.34612872099194286</v>
      </c>
      <c r="I147" s="25">
        <f t="shared" si="108"/>
        <v>0.123</v>
      </c>
      <c r="J147" s="32">
        <v>1102</v>
      </c>
      <c r="K147" s="22">
        <f t="shared" si="126"/>
        <v>850</v>
      </c>
      <c r="L147" s="26">
        <f t="shared" si="127"/>
        <v>2.9335634167385676</v>
      </c>
      <c r="M147" s="22">
        <f t="shared" si="128"/>
        <v>906</v>
      </c>
      <c r="N147" s="22">
        <f t="shared" si="129"/>
        <v>1079</v>
      </c>
      <c r="O147" s="22">
        <f t="shared" si="130"/>
        <v>1140</v>
      </c>
      <c r="P147" s="22">
        <f t="shared" si="131"/>
        <v>1140</v>
      </c>
      <c r="Q147" s="23">
        <f t="shared" si="134"/>
        <v>1.296</v>
      </c>
      <c r="R147" s="23">
        <f t="shared" si="84"/>
        <v>1.22</v>
      </c>
      <c r="S147" s="23">
        <f t="shared" si="135"/>
        <v>1.0209999999999999</v>
      </c>
      <c r="T147" s="23">
        <f t="shared" si="136"/>
        <v>0.96699999999999997</v>
      </c>
      <c r="U147" s="23">
        <f t="shared" si="137"/>
        <v>0.96699999999999997</v>
      </c>
      <c r="V147" s="26">
        <f t="shared" si="142"/>
        <v>0.58371559556688757</v>
      </c>
      <c r="W147" s="22">
        <f t="shared" si="143"/>
        <v>8841.3902195800019</v>
      </c>
      <c r="X147" s="22">
        <f t="shared" si="138"/>
        <v>1708.7118888000005</v>
      </c>
      <c r="Y147" s="22">
        <f t="shared" si="132"/>
        <v>0.12295135471630192</v>
      </c>
      <c r="Z147" s="22">
        <f t="shared" si="139"/>
        <v>2.882389543400171</v>
      </c>
      <c r="AA147" s="22">
        <f t="shared" si="140"/>
        <v>0.81147567735815096</v>
      </c>
      <c r="AB147" s="22">
        <f t="shared" si="133"/>
        <v>1</v>
      </c>
      <c r="AC147" s="22">
        <f t="shared" si="141"/>
        <v>1</v>
      </c>
    </row>
    <row r="148" spans="1:29">
      <c r="A148" s="31">
        <v>29</v>
      </c>
      <c r="B148" s="37">
        <v>115.9</v>
      </c>
      <c r="C148" s="31">
        <v>4.9000000000000004</v>
      </c>
      <c r="D148" s="31">
        <v>309.5</v>
      </c>
      <c r="E148" s="31">
        <v>42.7</v>
      </c>
      <c r="F148" s="31">
        <v>357</v>
      </c>
      <c r="G148" s="64">
        <f t="shared" si="124"/>
        <v>23.653061224489797</v>
      </c>
      <c r="H148" s="65">
        <f t="shared" si="125"/>
        <v>0.34612872099194286</v>
      </c>
      <c r="I148" s="25">
        <f t="shared" si="108"/>
        <v>0.129</v>
      </c>
      <c r="J148" s="32">
        <v>1140</v>
      </c>
      <c r="K148" s="22">
        <f t="shared" si="126"/>
        <v>850</v>
      </c>
      <c r="L148" s="26">
        <f t="shared" si="127"/>
        <v>3.0802415875754958</v>
      </c>
      <c r="M148" s="22">
        <f t="shared" si="128"/>
        <v>906</v>
      </c>
      <c r="N148" s="22">
        <f t="shared" si="129"/>
        <v>1079</v>
      </c>
      <c r="O148" s="22">
        <f t="shared" si="130"/>
        <v>1132</v>
      </c>
      <c r="P148" s="22">
        <f t="shared" si="131"/>
        <v>1132</v>
      </c>
      <c r="Q148" s="23">
        <f t="shared" si="134"/>
        <v>1.341</v>
      </c>
      <c r="R148" s="23">
        <f t="shared" si="84"/>
        <v>1.26</v>
      </c>
      <c r="S148" s="23">
        <f t="shared" si="135"/>
        <v>1.0569999999999999</v>
      </c>
      <c r="T148" s="23">
        <f t="shared" si="136"/>
        <v>1.0069999999999999</v>
      </c>
      <c r="U148" s="23">
        <f t="shared" si="137"/>
        <v>1.0069999999999999</v>
      </c>
      <c r="V148" s="26">
        <f t="shared" si="142"/>
        <v>0.58371559556688757</v>
      </c>
      <c r="W148" s="22">
        <f t="shared" si="143"/>
        <v>8841.3902195800019</v>
      </c>
      <c r="X148" s="22">
        <f t="shared" si="138"/>
        <v>1708.7118888000005</v>
      </c>
      <c r="Y148" s="22">
        <f t="shared" si="132"/>
        <v>0.12909892245211702</v>
      </c>
      <c r="Z148" s="22">
        <f t="shared" si="139"/>
        <v>2.7950009748668969</v>
      </c>
      <c r="AA148" s="22">
        <f t="shared" si="140"/>
        <v>0.81454946122605854</v>
      </c>
      <c r="AB148" s="22">
        <f t="shared" si="133"/>
        <v>1</v>
      </c>
      <c r="AC148" s="22">
        <f t="shared" si="141"/>
        <v>1</v>
      </c>
    </row>
    <row r="149" spans="1:29">
      <c r="A149" s="31">
        <v>30</v>
      </c>
      <c r="B149" s="37">
        <v>130.1</v>
      </c>
      <c r="C149" s="31">
        <v>2.2999999999999998</v>
      </c>
      <c r="D149" s="31">
        <v>324.3</v>
      </c>
      <c r="E149" s="31">
        <v>42.7</v>
      </c>
      <c r="F149" s="31">
        <v>396</v>
      </c>
      <c r="G149" s="64">
        <f t="shared" si="124"/>
        <v>56.565217391304351</v>
      </c>
      <c r="H149" s="65">
        <f t="shared" si="125"/>
        <v>0.8673333333333334</v>
      </c>
      <c r="I149" s="25">
        <f t="shared" si="108"/>
        <v>0.13700000000000001</v>
      </c>
      <c r="J149" s="32">
        <v>1240</v>
      </c>
      <c r="K149" s="22">
        <f t="shared" si="126"/>
        <v>748</v>
      </c>
      <c r="L149" s="26">
        <f t="shared" si="127"/>
        <v>3.0438124519600307</v>
      </c>
      <c r="M149" s="22">
        <f t="shared" si="128"/>
        <v>828</v>
      </c>
      <c r="N149" s="22">
        <f t="shared" si="129"/>
        <v>890</v>
      </c>
      <c r="O149" s="22">
        <f t="shared" si="130"/>
        <v>964</v>
      </c>
      <c r="P149" s="22">
        <f t="shared" si="131"/>
        <v>964</v>
      </c>
      <c r="Q149" s="23">
        <f t="shared" si="134"/>
        <v>1.6579999999999999</v>
      </c>
      <c r="R149" s="23">
        <f t="shared" si="84"/>
        <v>1.5</v>
      </c>
      <c r="S149" s="23">
        <f t="shared" si="135"/>
        <v>1.393</v>
      </c>
      <c r="T149" s="23">
        <f t="shared" si="136"/>
        <v>1.286</v>
      </c>
      <c r="U149" s="23">
        <f t="shared" si="137"/>
        <v>1.286</v>
      </c>
      <c r="V149" s="26">
        <f t="shared" si="142"/>
        <v>0.36168049138799957</v>
      </c>
      <c r="W149" s="22">
        <f t="shared" si="143"/>
        <v>12370.2148495</v>
      </c>
      <c r="X149" s="22">
        <f t="shared" si="138"/>
        <v>923.43955247999884</v>
      </c>
      <c r="Y149" s="22">
        <f t="shared" si="132"/>
        <v>0.13690719642505736</v>
      </c>
      <c r="Z149" s="22">
        <f t="shared" si="139"/>
        <v>2.685857733496916</v>
      </c>
      <c r="AA149" s="22">
        <f t="shared" si="140"/>
        <v>0.81845359821252872</v>
      </c>
      <c r="AB149" s="22">
        <f t="shared" si="133"/>
        <v>1</v>
      </c>
      <c r="AC149" s="22">
        <f t="shared" si="141"/>
        <v>1</v>
      </c>
    </row>
    <row r="150" spans="1:29">
      <c r="A150" s="31">
        <v>31</v>
      </c>
      <c r="B150" s="37">
        <v>133.1</v>
      </c>
      <c r="C150" s="31">
        <v>4.5</v>
      </c>
      <c r="D150" s="31">
        <v>324.3</v>
      </c>
      <c r="E150" s="31">
        <v>42.7</v>
      </c>
      <c r="F150" s="31">
        <v>397</v>
      </c>
      <c r="G150" s="64">
        <f t="shared" si="124"/>
        <v>29.577777777777776</v>
      </c>
      <c r="H150" s="65">
        <f t="shared" si="125"/>
        <v>0.45352592592592589</v>
      </c>
      <c r="I150" s="25">
        <f t="shared" si="108"/>
        <v>0.128</v>
      </c>
      <c r="J150" s="32">
        <v>1440</v>
      </c>
      <c r="K150" s="22">
        <f t="shared" si="126"/>
        <v>1029</v>
      </c>
      <c r="L150" s="26">
        <f t="shared" si="127"/>
        <v>2.9827197595792638</v>
      </c>
      <c r="M150" s="22">
        <f t="shared" si="128"/>
        <v>1106</v>
      </c>
      <c r="N150" s="22">
        <f t="shared" si="129"/>
        <v>1292</v>
      </c>
      <c r="O150" s="22">
        <f t="shared" si="130"/>
        <v>1369</v>
      </c>
      <c r="P150" s="22">
        <f t="shared" si="131"/>
        <v>1369</v>
      </c>
      <c r="Q150" s="23">
        <f t="shared" si="134"/>
        <v>1.399</v>
      </c>
      <c r="R150" s="23">
        <f t="shared" si="84"/>
        <v>1.3</v>
      </c>
      <c r="S150" s="23">
        <f t="shared" si="135"/>
        <v>1.115</v>
      </c>
      <c r="T150" s="23">
        <f t="shared" si="136"/>
        <v>1.052</v>
      </c>
      <c r="U150" s="23">
        <f t="shared" si="137"/>
        <v>1.052</v>
      </c>
      <c r="V150" s="26">
        <f t="shared" si="142"/>
        <v>0.53308331091927608</v>
      </c>
      <c r="W150" s="22">
        <f t="shared" si="143"/>
        <v>12095.765372379999</v>
      </c>
      <c r="X150" s="22">
        <f t="shared" si="138"/>
        <v>1818.039290399998</v>
      </c>
      <c r="Y150" s="22">
        <f t="shared" si="132"/>
        <v>0.12830340779387386</v>
      </c>
      <c r="Z150" s="22">
        <f t="shared" si="139"/>
        <v>2.8062369514891925</v>
      </c>
      <c r="AA150" s="22">
        <f t="shared" si="140"/>
        <v>0.81415170389693692</v>
      </c>
      <c r="AB150" s="22">
        <f t="shared" si="133"/>
        <v>1</v>
      </c>
      <c r="AC150" s="22">
        <f t="shared" si="141"/>
        <v>1</v>
      </c>
    </row>
    <row r="151" spans="1:29">
      <c r="G151" s="64"/>
      <c r="H151" s="65"/>
      <c r="I151" s="25"/>
      <c r="K151" s="22"/>
      <c r="L151" s="26"/>
      <c r="M151" s="22"/>
      <c r="N151" s="22"/>
      <c r="O151" s="22"/>
      <c r="P151" s="22"/>
      <c r="Q151" s="23"/>
      <c r="R151" s="23"/>
      <c r="S151" s="23"/>
      <c r="T151" s="23"/>
      <c r="U151" s="23"/>
      <c r="V151" s="26"/>
      <c r="W151" s="22"/>
      <c r="X151" s="22"/>
      <c r="Y151" s="22"/>
      <c r="Z151" s="22"/>
      <c r="AA151" s="22"/>
      <c r="AB151" s="22">
        <f t="shared" si="133"/>
        <v>1</v>
      </c>
      <c r="AC151" s="22"/>
    </row>
    <row r="152" spans="1:29">
      <c r="A152" s="8" t="s">
        <v>183</v>
      </c>
      <c r="B152" s="19">
        <v>2003</v>
      </c>
      <c r="D152" s="45" t="s">
        <v>184</v>
      </c>
      <c r="G152" s="64"/>
      <c r="H152" s="65"/>
      <c r="I152" s="25"/>
      <c r="K152" s="22"/>
      <c r="L152" s="26"/>
      <c r="M152" s="22"/>
      <c r="N152" s="22"/>
      <c r="O152" s="22"/>
      <c r="P152" s="22"/>
      <c r="Q152" s="23"/>
      <c r="R152" s="23"/>
      <c r="S152" s="23"/>
      <c r="T152" s="23"/>
      <c r="U152" s="23"/>
      <c r="V152" s="26"/>
      <c r="W152" s="22"/>
      <c r="X152" s="22"/>
      <c r="Y152" s="22"/>
      <c r="Z152" s="22"/>
      <c r="AA152" s="22"/>
      <c r="AB152" s="22">
        <f t="shared" si="133"/>
        <v>1</v>
      </c>
      <c r="AC152" s="22"/>
    </row>
    <row r="153" spans="1:29">
      <c r="A153" s="12" t="s">
        <v>185</v>
      </c>
      <c r="B153" s="12">
        <v>158.69999999999999</v>
      </c>
      <c r="C153" s="12">
        <v>0.9</v>
      </c>
      <c r="D153" s="12">
        <v>221</v>
      </c>
      <c r="E153" s="12">
        <v>18.7</v>
      </c>
      <c r="F153" s="12">
        <v>450</v>
      </c>
      <c r="G153" s="64">
        <f t="shared" si="124"/>
        <v>176.33333333333331</v>
      </c>
      <c r="H153" s="65">
        <f t="shared" si="125"/>
        <v>1.8425374310480693</v>
      </c>
      <c r="I153" s="25">
        <f t="shared" si="108"/>
        <v>0.10299999999999999</v>
      </c>
      <c r="J153" s="12">
        <v>699.7</v>
      </c>
      <c r="K153" s="22">
        <f>ROUND((0.85*E153*W153+D153*X153)/1000,0)</f>
        <v>406</v>
      </c>
      <c r="L153" s="26">
        <f>F153/B153</f>
        <v>2.8355387523629489</v>
      </c>
      <c r="M153" s="22">
        <f>ROUND((E153*W153+D153*X153)/1000,0)</f>
        <v>460</v>
      </c>
      <c r="N153" s="22">
        <f>ROUND((0.85*E153*W153+6*C153*D153*W153/(B153-2*C153))/1000,0)</f>
        <v>454</v>
      </c>
      <c r="O153" s="22">
        <f>ROUND(((AA153*D153*X153)+(E153*W153*(1+Z153*(C153/B153)*(D153/E153))))/1000,0)</f>
        <v>518</v>
      </c>
      <c r="P153" s="22">
        <f>ROUND(AC153*O153,0)</f>
        <v>518</v>
      </c>
      <c r="Q153" s="23">
        <f>ROUND((J153/K153),3)</f>
        <v>1.7230000000000001</v>
      </c>
      <c r="R153" s="23">
        <f>ROUND((J153/M153),2)</f>
        <v>1.52</v>
      </c>
      <c r="S153" s="23">
        <f>ROUND((J153/N153),3)</f>
        <v>1.5409999999999999</v>
      </c>
      <c r="T153" s="23">
        <f>ROUND((J153/O153),3)</f>
        <v>1.351</v>
      </c>
      <c r="U153" s="23">
        <f>ROUND((J153/P153),3)</f>
        <v>1.351</v>
      </c>
      <c r="V153" s="26">
        <f t="shared" si="142"/>
        <v>0.21435505647965283</v>
      </c>
      <c r="W153" s="22">
        <f t="shared" si="143"/>
        <v>19334.621658779997</v>
      </c>
      <c r="X153" s="22">
        <f>0.785398*(B153*B153-(B153-2*C153)*(B153-2*C153))</f>
        <v>446.16889584000137</v>
      </c>
      <c r="Y153" s="22">
        <f>SQRT((64*K153*F153*F153)/(PI()^3*((B153^4-(B153-2*C153)^4)*200+5.7*(E153+8)^0.33333*((B153-2*C153)^4-H153^4))))</f>
        <v>0.10304177121985646</v>
      </c>
      <c r="Z153" s="22">
        <f t="shared" si="139"/>
        <v>3.174226544906785</v>
      </c>
      <c r="AA153" s="22">
        <f>IF((0.25*(3+2*Y153))&gt;1,1,(0.25*(3+2*Y153)))</f>
        <v>0.80152088560992818</v>
      </c>
      <c r="AB153" s="22">
        <f t="shared" si="133"/>
        <v>1</v>
      </c>
      <c r="AC153" s="22">
        <f t="shared" si="141"/>
        <v>1</v>
      </c>
    </row>
    <row r="154" spans="1:29">
      <c r="A154" s="12" t="s">
        <v>186</v>
      </c>
      <c r="B154" s="12">
        <v>157.5</v>
      </c>
      <c r="C154" s="12">
        <v>1.5</v>
      </c>
      <c r="D154" s="12">
        <v>308</v>
      </c>
      <c r="E154" s="12">
        <v>18.7</v>
      </c>
      <c r="F154" s="12">
        <v>450</v>
      </c>
      <c r="G154" s="64">
        <f t="shared" si="124"/>
        <v>105</v>
      </c>
      <c r="H154" s="65">
        <f t="shared" si="125"/>
        <v>1.5290780141843969</v>
      </c>
      <c r="I154" s="25">
        <f t="shared" si="108"/>
        <v>0.108</v>
      </c>
      <c r="J154" s="12">
        <v>815.4</v>
      </c>
      <c r="K154" s="22">
        <f>ROUND((0.85*E154*W154+D154*X154)/1000,0)</f>
        <v>524</v>
      </c>
      <c r="L154" s="26">
        <f>F154/B154</f>
        <v>2.8571428571428572</v>
      </c>
      <c r="M154" s="22">
        <f>ROUND((E154*W154+D154*X154)/1000,0)</f>
        <v>577</v>
      </c>
      <c r="N154" s="22">
        <f>ROUND((0.85*E154*W154+6*C154*D154*W154/(B154-2*C154))/1000,0)</f>
        <v>634</v>
      </c>
      <c r="O154" s="22">
        <f>ROUND(((AA154*D154*X154)+(E154*W154*(1+Z154*(C154/B154)*(D154/E154))))/1000,0)</f>
        <v>703</v>
      </c>
      <c r="P154" s="22">
        <f>ROUND(AC154*O154,0)</f>
        <v>703</v>
      </c>
      <c r="Q154" s="23">
        <f>ROUND((J154/K154),3)</f>
        <v>1.556</v>
      </c>
      <c r="R154" s="23">
        <f>ROUND((J154/M154),2)</f>
        <v>1.41</v>
      </c>
      <c r="S154" s="23">
        <f>ROUND((J154/N154),3)</f>
        <v>1.286</v>
      </c>
      <c r="T154" s="23">
        <f>ROUND((J154/O154),3)</f>
        <v>1.1599999999999999</v>
      </c>
      <c r="U154" s="23">
        <f>ROUND((J154/P154),3)</f>
        <v>1.1599999999999999</v>
      </c>
      <c r="V154" s="26">
        <f t="shared" si="142"/>
        <v>0.39241043089081462</v>
      </c>
      <c r="W154" s="22">
        <f t="shared" si="143"/>
        <v>18747.6466095</v>
      </c>
      <c r="X154" s="22">
        <f>0.785398*(B154*B154-(B154-2*C154)*(B154-2*C154))</f>
        <v>735.13252800000009</v>
      </c>
      <c r="Y154" s="22">
        <f>SQRT((64*K154*F154*F154)/(PI()^3*((B154^4-(B154-2*C154)^4)*200+5.7*(E154+8)^0.33333*((B154-2*C154)^4-H154^4))))</f>
        <v>0.10788015825988438</v>
      </c>
      <c r="Z154" s="22">
        <f t="shared" si="139"/>
        <v>3.1020652574771601</v>
      </c>
      <c r="AA154" s="22">
        <f>IF((0.25*(3+2*Y154))&gt;1,1,(0.25*(3+2*Y154)))</f>
        <v>0.80394007912994214</v>
      </c>
      <c r="AB154" s="22">
        <f t="shared" si="133"/>
        <v>1</v>
      </c>
      <c r="AC154" s="22">
        <f t="shared" si="141"/>
        <v>1</v>
      </c>
    </row>
    <row r="155" spans="1:29">
      <c r="A155" s="12" t="s">
        <v>187</v>
      </c>
      <c r="B155" s="12">
        <v>157.69999999999999</v>
      </c>
      <c r="C155" s="12">
        <v>2.14</v>
      </c>
      <c r="D155" s="12">
        <v>286</v>
      </c>
      <c r="E155" s="12">
        <v>18.7</v>
      </c>
      <c r="F155" s="12">
        <v>450</v>
      </c>
      <c r="G155" s="64">
        <f t="shared" si="124"/>
        <v>73.691588785046719</v>
      </c>
      <c r="H155" s="65">
        <f t="shared" si="125"/>
        <v>0.99649146063940253</v>
      </c>
      <c r="I155" s="25">
        <f t="shared" si="108"/>
        <v>0.105</v>
      </c>
      <c r="J155" s="12">
        <v>907.5</v>
      </c>
      <c r="K155" s="22">
        <f>ROUND((0.85*E155*W155+D155*X155)/1000,0)</f>
        <v>593</v>
      </c>
      <c r="L155" s="26">
        <f>F155/B155</f>
        <v>2.8535193405199748</v>
      </c>
      <c r="M155" s="22">
        <f>ROUND((E155*W155+D155*X155)/1000,0)</f>
        <v>645</v>
      </c>
      <c r="N155" s="22">
        <f>ROUND((0.85*E155*W155+6*C155*D155*W155/(B155-2*C155))/1000,0)</f>
        <v>736</v>
      </c>
      <c r="O155" s="22">
        <f>ROUND(((AA155*D155*X155)+(E155*W155*(1+Z155*(C155/B155)*(D155/E155))))/1000,0)</f>
        <v>811</v>
      </c>
      <c r="P155" s="22">
        <f>ROUND(AC155*O155,0)</f>
        <v>811</v>
      </c>
      <c r="Q155" s="23">
        <f>ROUND((J155/K155),3)</f>
        <v>1.53</v>
      </c>
      <c r="R155" s="23">
        <f>ROUND((J155/M155),2)</f>
        <v>1.41</v>
      </c>
      <c r="S155" s="23">
        <f>ROUND((J155/N155),3)</f>
        <v>1.2330000000000001</v>
      </c>
      <c r="T155" s="23">
        <f>ROUND((J155/O155),3)</f>
        <v>1.119</v>
      </c>
      <c r="U155" s="23">
        <f>ROUND((J155/P155),3)</f>
        <v>1.119</v>
      </c>
      <c r="V155" s="26">
        <f t="shared" si="142"/>
        <v>0.46373279344542773</v>
      </c>
      <c r="W155" s="22">
        <f t="shared" si="143"/>
        <v>18486.4596771672</v>
      </c>
      <c r="X155" s="22">
        <f>0.785398*(B155*B155-(B155-2*C155)*(B155-2*C155))</f>
        <v>1045.8309502528002</v>
      </c>
      <c r="Y155" s="22">
        <f>SQRT((64*K155*F155*F155)/(PI()^3*((B155^4-(B155-2*C155)^4)*200+5.7*(E155+8)^0.33333*((B155-2*C155)^4-H155^4))))</f>
        <v>0.10535596226430222</v>
      </c>
      <c r="Z155" s="22">
        <f t="shared" si="139"/>
        <v>3.1396126374492397</v>
      </c>
      <c r="AA155" s="22">
        <f>IF((0.25*(3+2*Y155))&gt;1,1,(0.25*(3+2*Y155)))</f>
        <v>0.80267798113215116</v>
      </c>
      <c r="AB155" s="22">
        <f t="shared" si="133"/>
        <v>1</v>
      </c>
      <c r="AC155" s="22">
        <f t="shared" si="141"/>
        <v>1</v>
      </c>
    </row>
    <row r="156" spans="1:29">
      <c r="G156" s="64"/>
      <c r="H156" s="65"/>
      <c r="I156" s="25"/>
      <c r="K156" s="22"/>
      <c r="L156" s="26"/>
      <c r="M156" s="22"/>
      <c r="N156" s="22"/>
      <c r="O156" s="22"/>
      <c r="P156" s="22"/>
      <c r="Q156" s="23"/>
      <c r="R156" s="23"/>
      <c r="S156" s="23"/>
      <c r="T156" s="23"/>
      <c r="U156" s="23"/>
      <c r="V156" s="26"/>
      <c r="W156" s="22"/>
      <c r="X156" s="22"/>
      <c r="Y156" s="22"/>
      <c r="Z156" s="22"/>
      <c r="AA156" s="22"/>
      <c r="AB156" s="22">
        <f t="shared" si="133"/>
        <v>1</v>
      </c>
      <c r="AC156" s="22"/>
    </row>
    <row r="157" spans="1:29">
      <c r="A157" s="19" t="s">
        <v>188</v>
      </c>
      <c r="B157" s="19">
        <v>1984</v>
      </c>
      <c r="C157" s="45" t="s">
        <v>189</v>
      </c>
      <c r="D157" s="12" t="s">
        <v>190</v>
      </c>
      <c r="E157" s="12" t="s">
        <v>191</v>
      </c>
      <c r="F157" s="12" t="s">
        <v>192</v>
      </c>
      <c r="G157" s="64"/>
      <c r="H157" s="65"/>
      <c r="I157" s="25"/>
      <c r="K157" s="22"/>
      <c r="L157" s="26"/>
      <c r="M157" s="22"/>
      <c r="N157" s="22"/>
      <c r="O157" s="22"/>
      <c r="P157" s="22"/>
      <c r="Q157" s="23"/>
      <c r="R157" s="23"/>
      <c r="S157" s="23"/>
      <c r="T157" s="23"/>
      <c r="U157" s="23"/>
      <c r="V157" s="26"/>
      <c r="W157" s="22"/>
      <c r="X157" s="22"/>
      <c r="Y157" s="22"/>
      <c r="Z157" s="22"/>
      <c r="AA157" s="22"/>
      <c r="AB157" s="22">
        <f t="shared" si="133"/>
        <v>1</v>
      </c>
      <c r="AC157" s="22"/>
    </row>
    <row r="158" spans="1:29">
      <c r="A158" s="12" t="s">
        <v>193</v>
      </c>
      <c r="B158" s="12">
        <v>273</v>
      </c>
      <c r="C158" s="12">
        <v>8</v>
      </c>
      <c r="D158" s="12">
        <v>306.7</v>
      </c>
      <c r="E158" s="12">
        <v>29.62</v>
      </c>
      <c r="F158" s="12">
        <v>1100</v>
      </c>
      <c r="G158" s="64">
        <f t="shared" si="124"/>
        <v>34.125</v>
      </c>
      <c r="H158" s="65">
        <f t="shared" si="125"/>
        <v>0.49485283687943254</v>
      </c>
      <c r="I158" s="25">
        <f t="shared" si="108"/>
        <v>0.161</v>
      </c>
      <c r="J158" s="12">
        <v>5576</v>
      </c>
      <c r="K158" s="22">
        <f t="shared" ref="K158:K188" si="144">ROUND((0.85*E158*W158+D158*X158)/1000,0)</f>
        <v>3349</v>
      </c>
      <c r="L158" s="26">
        <f t="shared" ref="L158:L188" si="145">F158/B158</f>
        <v>4.0293040293040292</v>
      </c>
      <c r="M158" s="22">
        <f t="shared" ref="M158:M188" si="146">ROUND((E158*W158+D158*X158)/1000,0)</f>
        <v>3579</v>
      </c>
      <c r="N158" s="22">
        <f t="shared" ref="N158:N188" si="147">ROUND((0.85*E158*W158+6*C158*D158*W158/(B158-2*C158))/1000,0)</f>
        <v>4278</v>
      </c>
      <c r="O158" s="22">
        <f t="shared" ref="O158:O188" si="148">ROUND(((AA158*D158*X158)+(E158*W158*(1+Z158*(C158/B158)*(D158/E158))))/1000,0)</f>
        <v>4333</v>
      </c>
      <c r="P158" s="22">
        <f t="shared" ref="P158:P188" si="149">ROUND(AC158*O158,0)</f>
        <v>4333</v>
      </c>
      <c r="Q158" s="23">
        <f t="shared" ref="Q158:Q188" si="150">ROUND((J158/K158),3)</f>
        <v>1.665</v>
      </c>
      <c r="R158" s="23">
        <f t="shared" ref="R158:R188" si="151">ROUND((J158/M158),2)</f>
        <v>1.56</v>
      </c>
      <c r="S158" s="23">
        <f t="shared" ref="S158:S188" si="152">ROUND((J158/N158),3)</f>
        <v>1.3029999999999999</v>
      </c>
      <c r="T158" s="23">
        <f t="shared" ref="T158:T188" si="153">ROUND((J158/O158),3)</f>
        <v>1.2869999999999999</v>
      </c>
      <c r="U158" s="23">
        <f t="shared" ref="U158:U188" si="154">ROUND((J158/P158),3)</f>
        <v>1.2869999999999999</v>
      </c>
      <c r="V158" s="26">
        <f t="shared" si="142"/>
        <v>0.57073922457893267</v>
      </c>
      <c r="W158" s="22">
        <f t="shared" si="143"/>
        <v>51874.752502000003</v>
      </c>
      <c r="X158" s="22">
        <f t="shared" ref="X158:X188" si="155">0.785398*(B158*B158-(B158-2*C158)*(B158-2*C158))</f>
        <v>6660.1750400000001</v>
      </c>
      <c r="Y158" s="22">
        <f t="shared" ref="Y158:Y188" si="156">SQRT((64*K158*F158*F158)/(PI()^3*((B158^4-(B158-2*C158)^4)*200+5.7*(E158+8)^0.33333*((B158-2*C158)^4-H158^4))))</f>
        <v>0.16123662298356534</v>
      </c>
      <c r="Z158" s="22">
        <f t="shared" si="139"/>
        <v>2.3590757008534959</v>
      </c>
      <c r="AA158" s="22">
        <f t="shared" ref="AA158:AA188" si="157">IF((0.25*(3+2*Y158))&gt;1,1,(0.25*(3+2*Y158)))</f>
        <v>0.83061831149178267</v>
      </c>
      <c r="AB158" s="22">
        <f t="shared" si="133"/>
        <v>1</v>
      </c>
      <c r="AC158" s="22">
        <f t="shared" ref="AC158:AC188" si="158">IF(Y158&lt;0.2,1,(AB158-SQRT(AB158*AB158-4*Y158*Y158))/(2*Y158*Y158))</f>
        <v>1</v>
      </c>
    </row>
    <row r="159" spans="1:29">
      <c r="A159" s="12" t="s">
        <v>194</v>
      </c>
      <c r="B159" s="12">
        <v>273</v>
      </c>
      <c r="C159" s="12">
        <v>8</v>
      </c>
      <c r="D159" s="12">
        <v>306.7</v>
      </c>
      <c r="E159" s="12">
        <v>40.28</v>
      </c>
      <c r="F159" s="12">
        <v>1100</v>
      </c>
      <c r="G159" s="64">
        <f t="shared" si="124"/>
        <v>34.125</v>
      </c>
      <c r="H159" s="65">
        <f t="shared" si="125"/>
        <v>0.49485283687943254</v>
      </c>
      <c r="I159" s="25">
        <f t="shared" si="108"/>
        <v>0.17</v>
      </c>
      <c r="J159" s="12">
        <v>5194</v>
      </c>
      <c r="K159" s="22">
        <f t="shared" si="144"/>
        <v>3819</v>
      </c>
      <c r="L159" s="26">
        <f t="shared" si="145"/>
        <v>4.0293040293040292</v>
      </c>
      <c r="M159" s="22">
        <f t="shared" si="146"/>
        <v>4132</v>
      </c>
      <c r="N159" s="22">
        <f t="shared" si="147"/>
        <v>4748</v>
      </c>
      <c r="O159" s="22">
        <f t="shared" si="148"/>
        <v>4841</v>
      </c>
      <c r="P159" s="22">
        <f t="shared" si="149"/>
        <v>4841</v>
      </c>
      <c r="Q159" s="23">
        <f t="shared" si="150"/>
        <v>1.36</v>
      </c>
      <c r="R159" s="23">
        <f t="shared" si="151"/>
        <v>1.26</v>
      </c>
      <c r="S159" s="23">
        <f t="shared" si="152"/>
        <v>1.0940000000000001</v>
      </c>
      <c r="T159" s="23">
        <f t="shared" si="153"/>
        <v>1.073</v>
      </c>
      <c r="U159" s="23">
        <f t="shared" si="154"/>
        <v>1.073</v>
      </c>
      <c r="V159" s="26">
        <f t="shared" si="142"/>
        <v>0.49435519960503388</v>
      </c>
      <c r="W159" s="22">
        <f t="shared" si="143"/>
        <v>51874.752502000003</v>
      </c>
      <c r="X159" s="22">
        <f t="shared" si="155"/>
        <v>6660.1750400000001</v>
      </c>
      <c r="Y159" s="22">
        <f t="shared" si="156"/>
        <v>0.17027802966491959</v>
      </c>
      <c r="Z159" s="22">
        <f t="shared" si="139"/>
        <v>2.2427647767706307</v>
      </c>
      <c r="AA159" s="22">
        <f t="shared" si="157"/>
        <v>0.83513901483245978</v>
      </c>
      <c r="AB159" s="22">
        <f t="shared" si="133"/>
        <v>1</v>
      </c>
      <c r="AC159" s="22">
        <f t="shared" si="158"/>
        <v>1</v>
      </c>
    </row>
    <row r="160" spans="1:29">
      <c r="A160" s="12" t="s">
        <v>195</v>
      </c>
      <c r="B160" s="12">
        <v>273</v>
      </c>
      <c r="C160" s="12">
        <v>8</v>
      </c>
      <c r="D160" s="12">
        <v>306.7</v>
      </c>
      <c r="E160" s="12">
        <v>40.28</v>
      </c>
      <c r="F160" s="12">
        <v>1100</v>
      </c>
      <c r="G160" s="64">
        <f t="shared" si="124"/>
        <v>34.125</v>
      </c>
      <c r="H160" s="65">
        <f t="shared" si="125"/>
        <v>0.49485283687943254</v>
      </c>
      <c r="I160" s="25">
        <f t="shared" si="108"/>
        <v>0.17</v>
      </c>
      <c r="J160" s="12">
        <v>5292</v>
      </c>
      <c r="K160" s="22">
        <f t="shared" si="144"/>
        <v>3819</v>
      </c>
      <c r="L160" s="26">
        <f t="shared" si="145"/>
        <v>4.0293040293040292</v>
      </c>
      <c r="M160" s="22">
        <f t="shared" si="146"/>
        <v>4132</v>
      </c>
      <c r="N160" s="22">
        <f t="shared" si="147"/>
        <v>4748</v>
      </c>
      <c r="O160" s="22">
        <f t="shared" si="148"/>
        <v>4841</v>
      </c>
      <c r="P160" s="22">
        <f t="shared" si="149"/>
        <v>4841</v>
      </c>
      <c r="Q160" s="23">
        <f t="shared" si="150"/>
        <v>1.3859999999999999</v>
      </c>
      <c r="R160" s="23">
        <f t="shared" si="151"/>
        <v>1.28</v>
      </c>
      <c r="S160" s="23">
        <f t="shared" si="152"/>
        <v>1.115</v>
      </c>
      <c r="T160" s="23">
        <f t="shared" si="153"/>
        <v>1.093</v>
      </c>
      <c r="U160" s="23">
        <f t="shared" si="154"/>
        <v>1.093</v>
      </c>
      <c r="V160" s="26">
        <f t="shared" si="142"/>
        <v>0.49435519960503388</v>
      </c>
      <c r="W160" s="22">
        <f t="shared" si="143"/>
        <v>51874.752502000003</v>
      </c>
      <c r="X160" s="22">
        <f t="shared" si="155"/>
        <v>6660.1750400000001</v>
      </c>
      <c r="Y160" s="22">
        <f t="shared" si="156"/>
        <v>0.17027802966491959</v>
      </c>
      <c r="Z160" s="22">
        <f t="shared" si="139"/>
        <v>2.2427647767706307</v>
      </c>
      <c r="AA160" s="22">
        <f t="shared" si="157"/>
        <v>0.83513901483245978</v>
      </c>
      <c r="AB160" s="22">
        <f t="shared" si="133"/>
        <v>1</v>
      </c>
      <c r="AC160" s="22">
        <f t="shared" si="158"/>
        <v>1</v>
      </c>
    </row>
    <row r="161" spans="1:29">
      <c r="A161" s="12" t="s">
        <v>196</v>
      </c>
      <c r="B161" s="12">
        <v>204</v>
      </c>
      <c r="C161" s="12">
        <v>2</v>
      </c>
      <c r="D161" s="12">
        <v>235.2</v>
      </c>
      <c r="E161" s="12">
        <v>28.45</v>
      </c>
      <c r="F161" s="12">
        <v>840</v>
      </c>
      <c r="G161" s="64">
        <f t="shared" si="124"/>
        <v>102</v>
      </c>
      <c r="H161" s="65">
        <f t="shared" si="125"/>
        <v>1.1342978723404256</v>
      </c>
      <c r="I161" s="25">
        <f t="shared" si="108"/>
        <v>0.16500000000000001</v>
      </c>
      <c r="J161" s="12">
        <v>1294</v>
      </c>
      <c r="K161" s="22">
        <f t="shared" si="144"/>
        <v>1058</v>
      </c>
      <c r="L161" s="26">
        <f t="shared" si="145"/>
        <v>4.117647058823529</v>
      </c>
      <c r="M161" s="22">
        <f t="shared" si="146"/>
        <v>1192</v>
      </c>
      <c r="N161" s="22">
        <f t="shared" si="147"/>
        <v>1203</v>
      </c>
      <c r="O161" s="22">
        <f t="shared" si="148"/>
        <v>1310</v>
      </c>
      <c r="P161" s="22">
        <f t="shared" si="149"/>
        <v>1310</v>
      </c>
      <c r="Q161" s="23">
        <f t="shared" si="150"/>
        <v>1.2230000000000001</v>
      </c>
      <c r="R161" s="23">
        <f t="shared" si="151"/>
        <v>1.0900000000000001</v>
      </c>
      <c r="S161" s="23">
        <f t="shared" si="152"/>
        <v>1.0760000000000001</v>
      </c>
      <c r="T161" s="23">
        <f t="shared" si="153"/>
        <v>0.98799999999999999</v>
      </c>
      <c r="U161" s="23">
        <f t="shared" si="154"/>
        <v>0.98799999999999999</v>
      </c>
      <c r="V161" s="26">
        <f t="shared" si="142"/>
        <v>0.25043337677315436</v>
      </c>
      <c r="W161" s="22">
        <f t="shared" si="143"/>
        <v>31415.920000000002</v>
      </c>
      <c r="X161" s="22">
        <f t="shared" si="155"/>
        <v>1269.203168</v>
      </c>
      <c r="Y161" s="22">
        <f t="shared" si="156"/>
        <v>0.16497416735917858</v>
      </c>
      <c r="Z161" s="22">
        <f t="shared" si="139"/>
        <v>2.3106579940847189</v>
      </c>
      <c r="AA161" s="22">
        <f t="shared" si="157"/>
        <v>0.83248708367958923</v>
      </c>
      <c r="AB161" s="22">
        <f t="shared" si="133"/>
        <v>1</v>
      </c>
      <c r="AC161" s="22">
        <f t="shared" si="158"/>
        <v>1</v>
      </c>
    </row>
    <row r="162" spans="1:29">
      <c r="A162" s="12" t="s">
        <v>197</v>
      </c>
      <c r="B162" s="12">
        <v>204</v>
      </c>
      <c r="C162" s="12">
        <v>2</v>
      </c>
      <c r="D162" s="12">
        <v>235.2</v>
      </c>
      <c r="E162" s="12">
        <v>39.53</v>
      </c>
      <c r="F162" s="12">
        <v>840</v>
      </c>
      <c r="G162" s="64">
        <f t="shared" si="124"/>
        <v>102</v>
      </c>
      <c r="H162" s="65">
        <f t="shared" si="125"/>
        <v>1.1342978723404256</v>
      </c>
      <c r="I162" s="25">
        <f t="shared" si="108"/>
        <v>0.182</v>
      </c>
      <c r="J162" s="12">
        <v>1637</v>
      </c>
      <c r="K162" s="22">
        <f t="shared" si="144"/>
        <v>1354</v>
      </c>
      <c r="L162" s="26">
        <f t="shared" si="145"/>
        <v>4.117647058823529</v>
      </c>
      <c r="M162" s="22">
        <f t="shared" si="146"/>
        <v>1540</v>
      </c>
      <c r="N162" s="22">
        <f t="shared" si="147"/>
        <v>1499</v>
      </c>
      <c r="O162" s="22">
        <f t="shared" si="148"/>
        <v>1645</v>
      </c>
      <c r="P162" s="22">
        <f t="shared" si="149"/>
        <v>1645</v>
      </c>
      <c r="Q162" s="23">
        <f t="shared" si="150"/>
        <v>1.2090000000000001</v>
      </c>
      <c r="R162" s="23">
        <f t="shared" si="151"/>
        <v>1.06</v>
      </c>
      <c r="S162" s="23">
        <f t="shared" si="152"/>
        <v>1.0920000000000001</v>
      </c>
      <c r="T162" s="23">
        <f t="shared" si="153"/>
        <v>0.995</v>
      </c>
      <c r="U162" s="23">
        <f t="shared" si="154"/>
        <v>0.995</v>
      </c>
      <c r="V162" s="26">
        <f t="shared" si="142"/>
        <v>0.19384193838545455</v>
      </c>
      <c r="W162" s="22">
        <f t="shared" si="143"/>
        <v>31415.920000000002</v>
      </c>
      <c r="X162" s="22">
        <f t="shared" si="155"/>
        <v>1269.203168</v>
      </c>
      <c r="Y162" s="22">
        <f t="shared" si="156"/>
        <v>0.1821842465405655</v>
      </c>
      <c r="Z162" s="22">
        <f t="shared" si="139"/>
        <v>2.0938401336879489</v>
      </c>
      <c r="AA162" s="22">
        <f t="shared" si="157"/>
        <v>0.84109212327028271</v>
      </c>
      <c r="AB162" s="22">
        <f t="shared" si="133"/>
        <v>1</v>
      </c>
      <c r="AC162" s="22">
        <f t="shared" si="158"/>
        <v>1</v>
      </c>
    </row>
    <row r="163" spans="1:29">
      <c r="A163" s="12" t="s">
        <v>198</v>
      </c>
      <c r="B163" s="12">
        <v>204</v>
      </c>
      <c r="C163" s="12">
        <v>2</v>
      </c>
      <c r="D163" s="12">
        <v>235.2</v>
      </c>
      <c r="E163" s="12">
        <v>40.28</v>
      </c>
      <c r="F163" s="12">
        <v>840</v>
      </c>
      <c r="G163" s="64">
        <f t="shared" si="124"/>
        <v>102</v>
      </c>
      <c r="H163" s="65">
        <f t="shared" si="125"/>
        <v>1.1342978723404256</v>
      </c>
      <c r="I163" s="25">
        <f t="shared" si="108"/>
        <v>0.183</v>
      </c>
      <c r="J163" s="12">
        <v>1691</v>
      </c>
      <c r="K163" s="22">
        <f t="shared" si="144"/>
        <v>1374</v>
      </c>
      <c r="L163" s="26">
        <f t="shared" si="145"/>
        <v>4.117647058823529</v>
      </c>
      <c r="M163" s="22">
        <f t="shared" si="146"/>
        <v>1564</v>
      </c>
      <c r="N163" s="22">
        <f t="shared" si="147"/>
        <v>1519</v>
      </c>
      <c r="O163" s="22">
        <f t="shared" si="148"/>
        <v>1667</v>
      </c>
      <c r="P163" s="22">
        <f t="shared" si="149"/>
        <v>1667</v>
      </c>
      <c r="Q163" s="23">
        <f t="shared" si="150"/>
        <v>1.2310000000000001</v>
      </c>
      <c r="R163" s="23">
        <f t="shared" si="151"/>
        <v>1.08</v>
      </c>
      <c r="S163" s="23">
        <f t="shared" si="152"/>
        <v>1.113</v>
      </c>
      <c r="T163" s="23">
        <f t="shared" si="153"/>
        <v>1.014</v>
      </c>
      <c r="U163" s="23">
        <f t="shared" si="154"/>
        <v>1.014</v>
      </c>
      <c r="V163" s="26">
        <f t="shared" si="142"/>
        <v>0.19086738178618926</v>
      </c>
      <c r="W163" s="22">
        <f t="shared" si="143"/>
        <v>31415.920000000002</v>
      </c>
      <c r="X163" s="22">
        <f t="shared" si="155"/>
        <v>1269.203168</v>
      </c>
      <c r="Y163" s="22">
        <f t="shared" si="156"/>
        <v>0.18325845617470679</v>
      </c>
      <c r="Z163" s="22">
        <f t="shared" si="139"/>
        <v>2.0806408106800527</v>
      </c>
      <c r="AA163" s="22">
        <f t="shared" si="157"/>
        <v>0.84162922808735341</v>
      </c>
      <c r="AB163" s="22">
        <f t="shared" si="133"/>
        <v>1</v>
      </c>
      <c r="AC163" s="22">
        <f t="shared" si="158"/>
        <v>1</v>
      </c>
    </row>
    <row r="164" spans="1:29">
      <c r="A164" s="12" t="s">
        <v>199</v>
      </c>
      <c r="B164" s="12">
        <v>96</v>
      </c>
      <c r="C164" s="12">
        <v>5</v>
      </c>
      <c r="D164" s="12">
        <v>410.6</v>
      </c>
      <c r="E164" s="12">
        <v>28.45</v>
      </c>
      <c r="F164" s="12">
        <v>450</v>
      </c>
      <c r="G164" s="64">
        <f t="shared" si="124"/>
        <v>19.2</v>
      </c>
      <c r="H164" s="65">
        <f t="shared" si="125"/>
        <v>0.37274326241134748</v>
      </c>
      <c r="I164" s="25">
        <f t="shared" si="108"/>
        <v>0.20699999999999999</v>
      </c>
      <c r="J164" s="12">
        <v>1044</v>
      </c>
      <c r="K164" s="22">
        <f t="shared" si="144"/>
        <v>727</v>
      </c>
      <c r="L164" s="26">
        <f t="shared" si="145"/>
        <v>4.6875</v>
      </c>
      <c r="M164" s="22">
        <f t="shared" si="146"/>
        <v>752</v>
      </c>
      <c r="N164" s="22">
        <f t="shared" si="147"/>
        <v>972</v>
      </c>
      <c r="O164" s="22">
        <f t="shared" si="148"/>
        <v>889</v>
      </c>
      <c r="P164" s="22">
        <f t="shared" si="149"/>
        <v>881</v>
      </c>
      <c r="Q164" s="23">
        <f t="shared" si="150"/>
        <v>1.4359999999999999</v>
      </c>
      <c r="R164" s="23">
        <f t="shared" si="151"/>
        <v>1.39</v>
      </c>
      <c r="S164" s="23">
        <f t="shared" si="152"/>
        <v>1.0740000000000001</v>
      </c>
      <c r="T164" s="23">
        <f t="shared" si="153"/>
        <v>1.1739999999999999</v>
      </c>
      <c r="U164" s="23">
        <f t="shared" si="154"/>
        <v>1.1850000000000001</v>
      </c>
      <c r="V164" s="26">
        <f t="shared" si="142"/>
        <v>0.7804809072021277</v>
      </c>
      <c r="W164" s="22">
        <f t="shared" si="143"/>
        <v>5808.8036080000002</v>
      </c>
      <c r="X164" s="22">
        <f t="shared" si="155"/>
        <v>1429.42436</v>
      </c>
      <c r="Y164" s="22">
        <f t="shared" si="156"/>
        <v>0.20716261090840077</v>
      </c>
      <c r="Z164" s="22">
        <f t="shared" si="139"/>
        <v>1.7970696032871387</v>
      </c>
      <c r="AA164" s="22">
        <f t="shared" si="157"/>
        <v>0.85358130545420041</v>
      </c>
      <c r="AB164" s="22">
        <f t="shared" si="133"/>
        <v>1.0514488555157055</v>
      </c>
      <c r="AC164" s="22">
        <f t="shared" si="158"/>
        <v>0.99116713225259045</v>
      </c>
    </row>
    <row r="165" spans="1:29">
      <c r="A165" s="12" t="s">
        <v>200</v>
      </c>
      <c r="B165" s="12">
        <v>96</v>
      </c>
      <c r="C165" s="12">
        <v>5</v>
      </c>
      <c r="D165" s="12">
        <v>410.6</v>
      </c>
      <c r="E165" s="12">
        <v>28.45</v>
      </c>
      <c r="F165" s="12">
        <v>450</v>
      </c>
      <c r="G165" s="64">
        <f t="shared" si="124"/>
        <v>19.2</v>
      </c>
      <c r="H165" s="65">
        <f t="shared" si="125"/>
        <v>0.37274326241134748</v>
      </c>
      <c r="I165" s="25">
        <f t="shared" si="108"/>
        <v>0.20699999999999999</v>
      </c>
      <c r="J165" s="12">
        <v>1166</v>
      </c>
      <c r="K165" s="22">
        <f t="shared" si="144"/>
        <v>727</v>
      </c>
      <c r="L165" s="26">
        <f t="shared" si="145"/>
        <v>4.6875</v>
      </c>
      <c r="M165" s="22">
        <f t="shared" si="146"/>
        <v>752</v>
      </c>
      <c r="N165" s="22">
        <f t="shared" si="147"/>
        <v>972</v>
      </c>
      <c r="O165" s="22">
        <f t="shared" si="148"/>
        <v>889</v>
      </c>
      <c r="P165" s="22">
        <f t="shared" si="149"/>
        <v>881</v>
      </c>
      <c r="Q165" s="23">
        <f t="shared" si="150"/>
        <v>1.6040000000000001</v>
      </c>
      <c r="R165" s="23">
        <f t="shared" si="151"/>
        <v>1.55</v>
      </c>
      <c r="S165" s="23">
        <f t="shared" si="152"/>
        <v>1.2</v>
      </c>
      <c r="T165" s="23">
        <f t="shared" si="153"/>
        <v>1.3120000000000001</v>
      </c>
      <c r="U165" s="23">
        <f t="shared" si="154"/>
        <v>1.323</v>
      </c>
      <c r="V165" s="26">
        <f t="shared" si="142"/>
        <v>0.7804809072021277</v>
      </c>
      <c r="W165" s="22">
        <f t="shared" si="143"/>
        <v>5808.8036080000002</v>
      </c>
      <c r="X165" s="22">
        <f t="shared" si="155"/>
        <v>1429.42436</v>
      </c>
      <c r="Y165" s="22">
        <f t="shared" si="156"/>
        <v>0.20716261090840077</v>
      </c>
      <c r="Z165" s="22">
        <f t="shared" si="139"/>
        <v>1.7970696032871387</v>
      </c>
      <c r="AA165" s="22">
        <f t="shared" si="157"/>
        <v>0.85358130545420041</v>
      </c>
      <c r="AB165" s="22">
        <f t="shared" si="133"/>
        <v>1.0514488555157055</v>
      </c>
      <c r="AC165" s="22">
        <f t="shared" si="158"/>
        <v>0.99116713225259045</v>
      </c>
    </row>
    <row r="166" spans="1:29">
      <c r="A166" s="12" t="s">
        <v>201</v>
      </c>
      <c r="B166" s="12">
        <v>96</v>
      </c>
      <c r="C166" s="12">
        <v>5</v>
      </c>
      <c r="D166" s="12">
        <v>410.6</v>
      </c>
      <c r="E166" s="12">
        <v>39.53</v>
      </c>
      <c r="F166" s="12">
        <v>400</v>
      </c>
      <c r="G166" s="64">
        <f t="shared" si="124"/>
        <v>19.2</v>
      </c>
      <c r="H166" s="65">
        <f t="shared" si="125"/>
        <v>0.37274326241134748</v>
      </c>
      <c r="I166" s="25">
        <f t="shared" si="108"/>
        <v>0.19</v>
      </c>
      <c r="J166" s="12">
        <v>1176</v>
      </c>
      <c r="K166" s="22">
        <f t="shared" si="144"/>
        <v>782</v>
      </c>
      <c r="L166" s="26">
        <f t="shared" si="145"/>
        <v>4.166666666666667</v>
      </c>
      <c r="M166" s="22">
        <f t="shared" si="146"/>
        <v>817</v>
      </c>
      <c r="N166" s="22">
        <f t="shared" si="147"/>
        <v>1027</v>
      </c>
      <c r="O166" s="22">
        <f t="shared" si="148"/>
        <v>974</v>
      </c>
      <c r="P166" s="22">
        <f t="shared" si="149"/>
        <v>974</v>
      </c>
      <c r="Q166" s="23">
        <f t="shared" si="150"/>
        <v>1.504</v>
      </c>
      <c r="R166" s="23">
        <f t="shared" si="151"/>
        <v>1.44</v>
      </c>
      <c r="S166" s="23">
        <f t="shared" si="152"/>
        <v>1.145</v>
      </c>
      <c r="T166" s="23">
        <f t="shared" si="153"/>
        <v>1.2070000000000001</v>
      </c>
      <c r="U166" s="23">
        <f t="shared" si="154"/>
        <v>1.2070000000000001</v>
      </c>
      <c r="V166" s="26">
        <f t="shared" si="142"/>
        <v>0.71838634298164017</v>
      </c>
      <c r="W166" s="22">
        <f t="shared" si="143"/>
        <v>5808.8036080000002</v>
      </c>
      <c r="X166" s="22">
        <f t="shared" si="155"/>
        <v>1429.42436</v>
      </c>
      <c r="Y166" s="22">
        <f t="shared" si="156"/>
        <v>0.18970635883781387</v>
      </c>
      <c r="Z166" s="22">
        <f t="shared" si="139"/>
        <v>2.0022369054199678</v>
      </c>
      <c r="AA166" s="22">
        <f t="shared" si="157"/>
        <v>0.84485317941890692</v>
      </c>
      <c r="AB166" s="22">
        <f t="shared" si="133"/>
        <v>1</v>
      </c>
      <c r="AC166" s="22">
        <f t="shared" si="158"/>
        <v>1</v>
      </c>
    </row>
    <row r="167" spans="1:29">
      <c r="A167" s="12" t="s">
        <v>202</v>
      </c>
      <c r="B167" s="12">
        <v>96</v>
      </c>
      <c r="C167" s="12">
        <v>5</v>
      </c>
      <c r="D167" s="12">
        <v>410.6</v>
      </c>
      <c r="E167" s="12">
        <v>39.53</v>
      </c>
      <c r="F167" s="12">
        <v>400</v>
      </c>
      <c r="G167" s="64">
        <f t="shared" si="124"/>
        <v>19.2</v>
      </c>
      <c r="H167" s="65">
        <f t="shared" si="125"/>
        <v>0.37274326241134748</v>
      </c>
      <c r="I167" s="25">
        <f t="shared" si="108"/>
        <v>0.19</v>
      </c>
      <c r="J167" s="12">
        <v>1171</v>
      </c>
      <c r="K167" s="22">
        <f t="shared" si="144"/>
        <v>782</v>
      </c>
      <c r="L167" s="26">
        <f t="shared" si="145"/>
        <v>4.166666666666667</v>
      </c>
      <c r="M167" s="22">
        <f t="shared" si="146"/>
        <v>817</v>
      </c>
      <c r="N167" s="22">
        <f t="shared" si="147"/>
        <v>1027</v>
      </c>
      <c r="O167" s="22">
        <f t="shared" si="148"/>
        <v>974</v>
      </c>
      <c r="P167" s="22">
        <f t="shared" si="149"/>
        <v>974</v>
      </c>
      <c r="Q167" s="23">
        <f t="shared" si="150"/>
        <v>1.4970000000000001</v>
      </c>
      <c r="R167" s="23">
        <f t="shared" si="151"/>
        <v>1.43</v>
      </c>
      <c r="S167" s="23">
        <f t="shared" si="152"/>
        <v>1.1399999999999999</v>
      </c>
      <c r="T167" s="23">
        <f t="shared" si="153"/>
        <v>1.202</v>
      </c>
      <c r="U167" s="23">
        <f t="shared" si="154"/>
        <v>1.202</v>
      </c>
      <c r="V167" s="26">
        <f t="shared" si="142"/>
        <v>0.71838634298164017</v>
      </c>
      <c r="W167" s="22">
        <f t="shared" si="143"/>
        <v>5808.8036080000002</v>
      </c>
      <c r="X167" s="22">
        <f t="shared" si="155"/>
        <v>1429.42436</v>
      </c>
      <c r="Y167" s="22">
        <f t="shared" si="156"/>
        <v>0.18970635883781387</v>
      </c>
      <c r="Z167" s="22">
        <f t="shared" si="139"/>
        <v>2.0022369054199678</v>
      </c>
      <c r="AA167" s="22">
        <f t="shared" si="157"/>
        <v>0.84485317941890692</v>
      </c>
      <c r="AB167" s="22">
        <f t="shared" si="133"/>
        <v>1</v>
      </c>
      <c r="AC167" s="22">
        <f t="shared" si="158"/>
        <v>1</v>
      </c>
    </row>
    <row r="168" spans="1:29">
      <c r="A168" s="12" t="s">
        <v>203</v>
      </c>
      <c r="B168" s="12">
        <v>96</v>
      </c>
      <c r="C168" s="12">
        <v>5</v>
      </c>
      <c r="D168" s="12">
        <v>410.6</v>
      </c>
      <c r="E168" s="12">
        <v>39.53</v>
      </c>
      <c r="F168" s="12">
        <v>400</v>
      </c>
      <c r="G168" s="64">
        <f t="shared" si="124"/>
        <v>19.2</v>
      </c>
      <c r="H168" s="65">
        <f t="shared" si="125"/>
        <v>0.37274326241134748</v>
      </c>
      <c r="I168" s="25">
        <f t="shared" si="108"/>
        <v>0.19</v>
      </c>
      <c r="J168" s="12">
        <v>1073</v>
      </c>
      <c r="K168" s="22">
        <f t="shared" si="144"/>
        <v>782</v>
      </c>
      <c r="L168" s="26">
        <f t="shared" si="145"/>
        <v>4.166666666666667</v>
      </c>
      <c r="M168" s="22">
        <f t="shared" si="146"/>
        <v>817</v>
      </c>
      <c r="N168" s="22">
        <f t="shared" si="147"/>
        <v>1027</v>
      </c>
      <c r="O168" s="22">
        <f t="shared" si="148"/>
        <v>974</v>
      </c>
      <c r="P168" s="22">
        <f t="shared" si="149"/>
        <v>974</v>
      </c>
      <c r="Q168" s="23">
        <f t="shared" si="150"/>
        <v>1.3720000000000001</v>
      </c>
      <c r="R168" s="23">
        <f t="shared" si="151"/>
        <v>1.31</v>
      </c>
      <c r="S168" s="23">
        <f t="shared" si="152"/>
        <v>1.0449999999999999</v>
      </c>
      <c r="T168" s="23">
        <f t="shared" si="153"/>
        <v>1.1020000000000001</v>
      </c>
      <c r="U168" s="23">
        <f t="shared" si="154"/>
        <v>1.1020000000000001</v>
      </c>
      <c r="V168" s="26">
        <f t="shared" si="142"/>
        <v>0.71838634298164017</v>
      </c>
      <c r="W168" s="22">
        <f t="shared" si="143"/>
        <v>5808.8036080000002</v>
      </c>
      <c r="X168" s="22">
        <f t="shared" si="155"/>
        <v>1429.42436</v>
      </c>
      <c r="Y168" s="22">
        <f t="shared" si="156"/>
        <v>0.18970635883781387</v>
      </c>
      <c r="Z168" s="22">
        <f t="shared" si="139"/>
        <v>2.0022369054199678</v>
      </c>
      <c r="AA168" s="22">
        <f t="shared" si="157"/>
        <v>0.84485317941890692</v>
      </c>
      <c r="AB168" s="22">
        <f t="shared" si="133"/>
        <v>1</v>
      </c>
      <c r="AC168" s="22">
        <f t="shared" si="158"/>
        <v>1</v>
      </c>
    </row>
    <row r="169" spans="1:29">
      <c r="A169" s="12" t="s">
        <v>204</v>
      </c>
      <c r="B169" s="12">
        <v>96</v>
      </c>
      <c r="C169" s="12">
        <v>5</v>
      </c>
      <c r="D169" s="12">
        <v>410.6</v>
      </c>
      <c r="E169" s="12">
        <v>39.53</v>
      </c>
      <c r="F169" s="12">
        <v>405</v>
      </c>
      <c r="G169" s="64">
        <f t="shared" si="124"/>
        <v>19.2</v>
      </c>
      <c r="H169" s="65">
        <f t="shared" si="125"/>
        <v>0.37274326241134748</v>
      </c>
      <c r="I169" s="25">
        <f t="shared" si="108"/>
        <v>0.192</v>
      </c>
      <c r="J169" s="12">
        <v>1122</v>
      </c>
      <c r="K169" s="22">
        <f t="shared" si="144"/>
        <v>782</v>
      </c>
      <c r="L169" s="26">
        <f t="shared" si="145"/>
        <v>4.21875</v>
      </c>
      <c r="M169" s="22">
        <f t="shared" si="146"/>
        <v>817</v>
      </c>
      <c r="N169" s="22">
        <f t="shared" si="147"/>
        <v>1027</v>
      </c>
      <c r="O169" s="22">
        <f t="shared" si="148"/>
        <v>971</v>
      </c>
      <c r="P169" s="22">
        <f t="shared" si="149"/>
        <v>971</v>
      </c>
      <c r="Q169" s="23">
        <f t="shared" si="150"/>
        <v>1.4350000000000001</v>
      </c>
      <c r="R169" s="23">
        <f t="shared" si="151"/>
        <v>1.37</v>
      </c>
      <c r="S169" s="23">
        <f t="shared" si="152"/>
        <v>1.093</v>
      </c>
      <c r="T169" s="23">
        <f t="shared" si="153"/>
        <v>1.1559999999999999</v>
      </c>
      <c r="U169" s="23">
        <f t="shared" si="154"/>
        <v>1.1559999999999999</v>
      </c>
      <c r="V169" s="26">
        <f t="shared" si="142"/>
        <v>0.71838634298164017</v>
      </c>
      <c r="W169" s="22">
        <f t="shared" si="143"/>
        <v>5808.8036080000002</v>
      </c>
      <c r="X169" s="22">
        <f t="shared" si="155"/>
        <v>1429.42436</v>
      </c>
      <c r="Y169" s="22">
        <f t="shared" si="156"/>
        <v>0.19207768832328653</v>
      </c>
      <c r="Z169" s="22">
        <f t="shared" si="139"/>
        <v>1.9737580179966989</v>
      </c>
      <c r="AA169" s="22">
        <f t="shared" si="157"/>
        <v>0.84603884416164332</v>
      </c>
      <c r="AB169" s="22">
        <f t="shared" si="133"/>
        <v>1</v>
      </c>
      <c r="AC169" s="22">
        <f t="shared" si="158"/>
        <v>1</v>
      </c>
    </row>
    <row r="170" spans="1:29">
      <c r="A170" s="12" t="s">
        <v>205</v>
      </c>
      <c r="B170" s="12">
        <v>166</v>
      </c>
      <c r="C170" s="12">
        <v>5</v>
      </c>
      <c r="D170" s="12">
        <v>274.39999999999998</v>
      </c>
      <c r="E170" s="12">
        <v>26.56</v>
      </c>
      <c r="F170" s="12">
        <v>660</v>
      </c>
      <c r="G170" s="64">
        <f t="shared" si="124"/>
        <v>33.200000000000003</v>
      </c>
      <c r="H170" s="65">
        <f t="shared" si="125"/>
        <v>0.43073664302600473</v>
      </c>
      <c r="I170" s="25">
        <f t="shared" si="108"/>
        <v>0.151</v>
      </c>
      <c r="J170" s="12">
        <v>1744</v>
      </c>
      <c r="K170" s="22">
        <f t="shared" si="144"/>
        <v>1125</v>
      </c>
      <c r="L170" s="26">
        <f t="shared" si="145"/>
        <v>3.9759036144578315</v>
      </c>
      <c r="M170" s="22">
        <f t="shared" si="146"/>
        <v>1202</v>
      </c>
      <c r="N170" s="22">
        <f t="shared" si="147"/>
        <v>1440</v>
      </c>
      <c r="O170" s="22">
        <f t="shared" si="148"/>
        <v>1475</v>
      </c>
      <c r="P170" s="22">
        <f t="shared" si="149"/>
        <v>1475</v>
      </c>
      <c r="Q170" s="23">
        <f t="shared" si="150"/>
        <v>1.55</v>
      </c>
      <c r="R170" s="23">
        <f t="shared" si="151"/>
        <v>1.45</v>
      </c>
      <c r="S170" s="23">
        <f t="shared" si="152"/>
        <v>1.2110000000000001</v>
      </c>
      <c r="T170" s="23">
        <f t="shared" si="153"/>
        <v>1.1819999999999999</v>
      </c>
      <c r="U170" s="23">
        <f t="shared" si="154"/>
        <v>1.1819999999999999</v>
      </c>
      <c r="V170" s="26">
        <f t="shared" si="142"/>
        <v>0.57733156411314468</v>
      </c>
      <c r="W170" s="22">
        <f t="shared" si="143"/>
        <v>19113.445728000002</v>
      </c>
      <c r="X170" s="22">
        <f t="shared" si="155"/>
        <v>2528.9815600000002</v>
      </c>
      <c r="Y170" s="22">
        <f t="shared" si="156"/>
        <v>0.15091218847895191</v>
      </c>
      <c r="Z170" s="22">
        <f t="shared" si="139"/>
        <v>2.4952908198750041</v>
      </c>
      <c r="AA170" s="22">
        <f t="shared" si="157"/>
        <v>0.82545609423947597</v>
      </c>
      <c r="AB170" s="22">
        <f t="shared" si="133"/>
        <v>1</v>
      </c>
      <c r="AC170" s="22">
        <f t="shared" si="158"/>
        <v>1</v>
      </c>
    </row>
    <row r="171" spans="1:29">
      <c r="A171" s="12" t="s">
        <v>206</v>
      </c>
      <c r="B171" s="12">
        <v>166</v>
      </c>
      <c r="C171" s="12">
        <v>5</v>
      </c>
      <c r="D171" s="12">
        <v>274.39999999999998</v>
      </c>
      <c r="E171" s="12">
        <v>26.56</v>
      </c>
      <c r="F171" s="12">
        <v>660</v>
      </c>
      <c r="G171" s="64">
        <f t="shared" si="124"/>
        <v>33.200000000000003</v>
      </c>
      <c r="H171" s="65">
        <f t="shared" si="125"/>
        <v>0.43073664302600473</v>
      </c>
      <c r="I171" s="25">
        <f t="shared" si="108"/>
        <v>0.151</v>
      </c>
      <c r="J171" s="12">
        <v>1695</v>
      </c>
      <c r="K171" s="22">
        <f t="shared" si="144"/>
        <v>1125</v>
      </c>
      <c r="L171" s="26">
        <f t="shared" si="145"/>
        <v>3.9759036144578315</v>
      </c>
      <c r="M171" s="22">
        <f t="shared" si="146"/>
        <v>1202</v>
      </c>
      <c r="N171" s="22">
        <f t="shared" si="147"/>
        <v>1440</v>
      </c>
      <c r="O171" s="22">
        <f t="shared" si="148"/>
        <v>1475</v>
      </c>
      <c r="P171" s="22">
        <f t="shared" si="149"/>
        <v>1475</v>
      </c>
      <c r="Q171" s="23">
        <f t="shared" si="150"/>
        <v>1.5069999999999999</v>
      </c>
      <c r="R171" s="23">
        <f t="shared" si="151"/>
        <v>1.41</v>
      </c>
      <c r="S171" s="23">
        <f t="shared" si="152"/>
        <v>1.177</v>
      </c>
      <c r="T171" s="23">
        <f t="shared" si="153"/>
        <v>1.149</v>
      </c>
      <c r="U171" s="23">
        <f t="shared" si="154"/>
        <v>1.149</v>
      </c>
      <c r="V171" s="26">
        <f t="shared" si="142"/>
        <v>0.57733156411314468</v>
      </c>
      <c r="W171" s="22">
        <f t="shared" si="143"/>
        <v>19113.445728000002</v>
      </c>
      <c r="X171" s="22">
        <f t="shared" si="155"/>
        <v>2528.9815600000002</v>
      </c>
      <c r="Y171" s="22">
        <f t="shared" si="156"/>
        <v>0.15091218847895191</v>
      </c>
      <c r="Z171" s="22">
        <f t="shared" si="139"/>
        <v>2.4952908198750041</v>
      </c>
      <c r="AA171" s="22">
        <f t="shared" si="157"/>
        <v>0.82545609423947597</v>
      </c>
      <c r="AB171" s="22">
        <f t="shared" si="133"/>
        <v>1</v>
      </c>
      <c r="AC171" s="22">
        <f t="shared" si="158"/>
        <v>1</v>
      </c>
    </row>
    <row r="172" spans="1:29">
      <c r="A172" s="12" t="s">
        <v>207</v>
      </c>
      <c r="B172" s="12">
        <v>166</v>
      </c>
      <c r="C172" s="12">
        <v>5</v>
      </c>
      <c r="D172" s="12">
        <v>274.39999999999998</v>
      </c>
      <c r="E172" s="12">
        <v>29.62</v>
      </c>
      <c r="F172" s="12">
        <v>660</v>
      </c>
      <c r="G172" s="64">
        <f t="shared" si="124"/>
        <v>33.200000000000003</v>
      </c>
      <c r="H172" s="65">
        <f t="shared" si="125"/>
        <v>0.43073664302600473</v>
      </c>
      <c r="I172" s="25">
        <f t="shared" si="108"/>
        <v>0.154</v>
      </c>
      <c r="J172" s="12">
        <v>1862</v>
      </c>
      <c r="K172" s="22">
        <f t="shared" si="144"/>
        <v>1175</v>
      </c>
      <c r="L172" s="26">
        <f t="shared" si="145"/>
        <v>3.9759036144578315</v>
      </c>
      <c r="M172" s="22">
        <f t="shared" si="146"/>
        <v>1260</v>
      </c>
      <c r="N172" s="22">
        <f t="shared" si="147"/>
        <v>1490</v>
      </c>
      <c r="O172" s="22">
        <f t="shared" si="148"/>
        <v>1528</v>
      </c>
      <c r="P172" s="22">
        <f t="shared" si="149"/>
        <v>1528</v>
      </c>
      <c r="Q172" s="23">
        <f t="shared" si="150"/>
        <v>1.585</v>
      </c>
      <c r="R172" s="23">
        <f t="shared" si="151"/>
        <v>1.48</v>
      </c>
      <c r="S172" s="23">
        <f t="shared" si="152"/>
        <v>1.25</v>
      </c>
      <c r="T172" s="23">
        <f t="shared" si="153"/>
        <v>1.2190000000000001</v>
      </c>
      <c r="U172" s="23">
        <f t="shared" si="154"/>
        <v>1.2190000000000001</v>
      </c>
      <c r="V172" s="26">
        <f t="shared" si="142"/>
        <v>0.55075598417777771</v>
      </c>
      <c r="W172" s="22">
        <f t="shared" si="143"/>
        <v>19113.445728000002</v>
      </c>
      <c r="X172" s="22">
        <f t="shared" si="155"/>
        <v>2528.9815600000002</v>
      </c>
      <c r="Y172" s="22">
        <f t="shared" si="156"/>
        <v>0.1536846328555955</v>
      </c>
      <c r="Z172" s="22">
        <f t="shared" si="139"/>
        <v>2.4583567205627901</v>
      </c>
      <c r="AA172" s="22">
        <f t="shared" si="157"/>
        <v>0.82684231642779771</v>
      </c>
      <c r="AB172" s="22">
        <f t="shared" si="133"/>
        <v>1</v>
      </c>
      <c r="AC172" s="22">
        <f t="shared" si="158"/>
        <v>1</v>
      </c>
    </row>
    <row r="173" spans="1:29">
      <c r="A173" s="12" t="s">
        <v>208</v>
      </c>
      <c r="B173" s="12">
        <v>166</v>
      </c>
      <c r="C173" s="12">
        <v>5</v>
      </c>
      <c r="D173" s="12">
        <v>274.39999999999998</v>
      </c>
      <c r="E173" s="12">
        <v>29.62</v>
      </c>
      <c r="F173" s="12">
        <v>660</v>
      </c>
      <c r="G173" s="64">
        <f t="shared" si="124"/>
        <v>33.200000000000003</v>
      </c>
      <c r="H173" s="65">
        <f t="shared" si="125"/>
        <v>0.43073664302600473</v>
      </c>
      <c r="I173" s="25">
        <f t="shared" ref="I173:I236" si="159">ROUND(Y173,3)</f>
        <v>0.154</v>
      </c>
      <c r="J173" s="12">
        <v>1872</v>
      </c>
      <c r="K173" s="22">
        <f t="shared" si="144"/>
        <v>1175</v>
      </c>
      <c r="L173" s="26">
        <f t="shared" si="145"/>
        <v>3.9759036144578315</v>
      </c>
      <c r="M173" s="22">
        <f t="shared" si="146"/>
        <v>1260</v>
      </c>
      <c r="N173" s="22">
        <f t="shared" si="147"/>
        <v>1490</v>
      </c>
      <c r="O173" s="22">
        <f t="shared" si="148"/>
        <v>1528</v>
      </c>
      <c r="P173" s="22">
        <f t="shared" si="149"/>
        <v>1528</v>
      </c>
      <c r="Q173" s="23">
        <f t="shared" si="150"/>
        <v>1.593</v>
      </c>
      <c r="R173" s="23">
        <f t="shared" si="151"/>
        <v>1.49</v>
      </c>
      <c r="S173" s="23">
        <f t="shared" si="152"/>
        <v>1.256</v>
      </c>
      <c r="T173" s="23">
        <f t="shared" si="153"/>
        <v>1.2250000000000001</v>
      </c>
      <c r="U173" s="23">
        <f t="shared" si="154"/>
        <v>1.2250000000000001</v>
      </c>
      <c r="V173" s="26">
        <f t="shared" si="142"/>
        <v>0.55075598417777771</v>
      </c>
      <c r="W173" s="22">
        <f t="shared" si="143"/>
        <v>19113.445728000002</v>
      </c>
      <c r="X173" s="22">
        <f t="shared" si="155"/>
        <v>2528.9815600000002</v>
      </c>
      <c r="Y173" s="22">
        <f t="shared" si="156"/>
        <v>0.1536846328555955</v>
      </c>
      <c r="Z173" s="22">
        <f t="shared" si="139"/>
        <v>2.4583567205627901</v>
      </c>
      <c r="AA173" s="22">
        <f t="shared" si="157"/>
        <v>0.82684231642779771</v>
      </c>
      <c r="AB173" s="22">
        <f t="shared" si="133"/>
        <v>1</v>
      </c>
      <c r="AC173" s="22">
        <f t="shared" si="158"/>
        <v>1</v>
      </c>
    </row>
    <row r="174" spans="1:29">
      <c r="A174" s="12" t="s">
        <v>209</v>
      </c>
      <c r="B174" s="12">
        <v>166</v>
      </c>
      <c r="C174" s="12">
        <v>5</v>
      </c>
      <c r="D174" s="12">
        <v>274.39999999999998</v>
      </c>
      <c r="E174" s="12">
        <v>29.62</v>
      </c>
      <c r="F174" s="12">
        <v>660</v>
      </c>
      <c r="G174" s="64">
        <f t="shared" si="124"/>
        <v>33.200000000000003</v>
      </c>
      <c r="H174" s="65">
        <f t="shared" si="125"/>
        <v>0.43073664302600473</v>
      </c>
      <c r="I174" s="25">
        <f t="shared" si="159"/>
        <v>0.154</v>
      </c>
      <c r="J174" s="12">
        <v>1695</v>
      </c>
      <c r="K174" s="22">
        <f t="shared" si="144"/>
        <v>1175</v>
      </c>
      <c r="L174" s="26">
        <f t="shared" si="145"/>
        <v>3.9759036144578315</v>
      </c>
      <c r="M174" s="22">
        <f t="shared" si="146"/>
        <v>1260</v>
      </c>
      <c r="N174" s="22">
        <f t="shared" si="147"/>
        <v>1490</v>
      </c>
      <c r="O174" s="22">
        <f t="shared" si="148"/>
        <v>1528</v>
      </c>
      <c r="P174" s="22">
        <f t="shared" si="149"/>
        <v>1528</v>
      </c>
      <c r="Q174" s="23">
        <f t="shared" si="150"/>
        <v>1.4430000000000001</v>
      </c>
      <c r="R174" s="23">
        <f t="shared" si="151"/>
        <v>1.35</v>
      </c>
      <c r="S174" s="23">
        <f t="shared" si="152"/>
        <v>1.1379999999999999</v>
      </c>
      <c r="T174" s="23">
        <f t="shared" si="153"/>
        <v>1.109</v>
      </c>
      <c r="U174" s="23">
        <f t="shared" si="154"/>
        <v>1.109</v>
      </c>
      <c r="V174" s="26">
        <f t="shared" si="142"/>
        <v>0.55075598417777771</v>
      </c>
      <c r="W174" s="22">
        <f t="shared" si="143"/>
        <v>19113.445728000002</v>
      </c>
      <c r="X174" s="22">
        <f t="shared" si="155"/>
        <v>2528.9815600000002</v>
      </c>
      <c r="Y174" s="22">
        <f t="shared" si="156"/>
        <v>0.1536846328555955</v>
      </c>
      <c r="Z174" s="22">
        <f t="shared" si="139"/>
        <v>2.4583567205627901</v>
      </c>
      <c r="AA174" s="22">
        <f t="shared" si="157"/>
        <v>0.82684231642779771</v>
      </c>
      <c r="AB174" s="22">
        <f t="shared" si="133"/>
        <v>1</v>
      </c>
      <c r="AC174" s="22">
        <f t="shared" si="158"/>
        <v>1</v>
      </c>
    </row>
    <row r="175" spans="1:29">
      <c r="A175" s="12" t="s">
        <v>210</v>
      </c>
      <c r="B175" s="12">
        <v>166</v>
      </c>
      <c r="C175" s="12">
        <v>5</v>
      </c>
      <c r="D175" s="12">
        <v>274.39999999999998</v>
      </c>
      <c r="E175" s="12">
        <v>29.62</v>
      </c>
      <c r="F175" s="12">
        <v>660</v>
      </c>
      <c r="G175" s="64">
        <f t="shared" si="124"/>
        <v>33.200000000000003</v>
      </c>
      <c r="H175" s="65">
        <f t="shared" si="125"/>
        <v>0.43073664302600473</v>
      </c>
      <c r="I175" s="25">
        <f t="shared" si="159"/>
        <v>0.154</v>
      </c>
      <c r="J175" s="12">
        <v>1735</v>
      </c>
      <c r="K175" s="22">
        <f t="shared" si="144"/>
        <v>1175</v>
      </c>
      <c r="L175" s="26">
        <f t="shared" si="145"/>
        <v>3.9759036144578315</v>
      </c>
      <c r="M175" s="22">
        <f t="shared" si="146"/>
        <v>1260</v>
      </c>
      <c r="N175" s="22">
        <f t="shared" si="147"/>
        <v>1490</v>
      </c>
      <c r="O175" s="22">
        <f t="shared" si="148"/>
        <v>1528</v>
      </c>
      <c r="P175" s="22">
        <f t="shared" si="149"/>
        <v>1528</v>
      </c>
      <c r="Q175" s="23">
        <f t="shared" si="150"/>
        <v>1.4770000000000001</v>
      </c>
      <c r="R175" s="23">
        <f t="shared" si="151"/>
        <v>1.38</v>
      </c>
      <c r="S175" s="23">
        <f t="shared" si="152"/>
        <v>1.1639999999999999</v>
      </c>
      <c r="T175" s="23">
        <f t="shared" si="153"/>
        <v>1.135</v>
      </c>
      <c r="U175" s="23">
        <f t="shared" si="154"/>
        <v>1.135</v>
      </c>
      <c r="V175" s="26">
        <f t="shared" si="142"/>
        <v>0.55075598417777771</v>
      </c>
      <c r="W175" s="22">
        <f t="shared" si="143"/>
        <v>19113.445728000002</v>
      </c>
      <c r="X175" s="22">
        <f t="shared" si="155"/>
        <v>2528.9815600000002</v>
      </c>
      <c r="Y175" s="22">
        <f t="shared" si="156"/>
        <v>0.1536846328555955</v>
      </c>
      <c r="Z175" s="22">
        <f t="shared" si="139"/>
        <v>2.4583567205627901</v>
      </c>
      <c r="AA175" s="22">
        <f t="shared" si="157"/>
        <v>0.82684231642779771</v>
      </c>
      <c r="AB175" s="22">
        <f t="shared" si="133"/>
        <v>1</v>
      </c>
      <c r="AC175" s="22">
        <f t="shared" si="158"/>
        <v>1</v>
      </c>
    </row>
    <row r="176" spans="1:29">
      <c r="A176" s="12" t="s">
        <v>211</v>
      </c>
      <c r="B176" s="12">
        <v>166</v>
      </c>
      <c r="C176" s="12">
        <v>5</v>
      </c>
      <c r="D176" s="12">
        <v>274.39999999999998</v>
      </c>
      <c r="E176" s="12">
        <v>29.62</v>
      </c>
      <c r="F176" s="12">
        <v>660</v>
      </c>
      <c r="G176" s="64">
        <f t="shared" si="124"/>
        <v>33.200000000000003</v>
      </c>
      <c r="H176" s="65">
        <f t="shared" si="125"/>
        <v>0.43073664302600473</v>
      </c>
      <c r="I176" s="25">
        <f t="shared" si="159"/>
        <v>0.154</v>
      </c>
      <c r="J176" s="12">
        <v>2029</v>
      </c>
      <c r="K176" s="22">
        <f t="shared" si="144"/>
        <v>1175</v>
      </c>
      <c r="L176" s="26">
        <f t="shared" si="145"/>
        <v>3.9759036144578315</v>
      </c>
      <c r="M176" s="22">
        <f t="shared" si="146"/>
        <v>1260</v>
      </c>
      <c r="N176" s="22">
        <f t="shared" si="147"/>
        <v>1490</v>
      </c>
      <c r="O176" s="22">
        <f t="shared" si="148"/>
        <v>1528</v>
      </c>
      <c r="P176" s="22">
        <f t="shared" si="149"/>
        <v>1528</v>
      </c>
      <c r="Q176" s="23">
        <f t="shared" si="150"/>
        <v>1.7270000000000001</v>
      </c>
      <c r="R176" s="23">
        <f t="shared" si="151"/>
        <v>1.61</v>
      </c>
      <c r="S176" s="23">
        <f t="shared" si="152"/>
        <v>1.3620000000000001</v>
      </c>
      <c r="T176" s="23">
        <f t="shared" si="153"/>
        <v>1.3280000000000001</v>
      </c>
      <c r="U176" s="23">
        <f t="shared" si="154"/>
        <v>1.3280000000000001</v>
      </c>
      <c r="V176" s="26">
        <f t="shared" si="142"/>
        <v>0.55075598417777771</v>
      </c>
      <c r="W176" s="22">
        <f t="shared" si="143"/>
        <v>19113.445728000002</v>
      </c>
      <c r="X176" s="22">
        <f t="shared" si="155"/>
        <v>2528.9815600000002</v>
      </c>
      <c r="Y176" s="22">
        <f t="shared" si="156"/>
        <v>0.1536846328555955</v>
      </c>
      <c r="Z176" s="22">
        <f t="shared" si="139"/>
        <v>2.4583567205627901</v>
      </c>
      <c r="AA176" s="22">
        <f t="shared" si="157"/>
        <v>0.82684231642779771</v>
      </c>
      <c r="AB176" s="22">
        <f t="shared" si="133"/>
        <v>1</v>
      </c>
      <c r="AC176" s="22">
        <f t="shared" si="158"/>
        <v>1</v>
      </c>
    </row>
    <row r="177" spans="1:29">
      <c r="A177" s="12" t="s">
        <v>212</v>
      </c>
      <c r="B177" s="12">
        <v>166</v>
      </c>
      <c r="C177" s="12">
        <v>5</v>
      </c>
      <c r="D177" s="12">
        <v>274.39999999999998</v>
      </c>
      <c r="E177" s="12">
        <v>29.62</v>
      </c>
      <c r="F177" s="12">
        <v>660</v>
      </c>
      <c r="G177" s="64">
        <f t="shared" si="124"/>
        <v>33.200000000000003</v>
      </c>
      <c r="H177" s="65">
        <f t="shared" si="125"/>
        <v>0.43073664302600473</v>
      </c>
      <c r="I177" s="25">
        <f t="shared" si="159"/>
        <v>0.154</v>
      </c>
      <c r="J177" s="12">
        <v>2107</v>
      </c>
      <c r="K177" s="22">
        <f t="shared" si="144"/>
        <v>1175</v>
      </c>
      <c r="L177" s="26">
        <f t="shared" si="145"/>
        <v>3.9759036144578315</v>
      </c>
      <c r="M177" s="22">
        <f t="shared" si="146"/>
        <v>1260</v>
      </c>
      <c r="N177" s="22">
        <f t="shared" si="147"/>
        <v>1490</v>
      </c>
      <c r="O177" s="22">
        <f t="shared" si="148"/>
        <v>1528</v>
      </c>
      <c r="P177" s="22">
        <f t="shared" si="149"/>
        <v>1528</v>
      </c>
      <c r="Q177" s="23">
        <f t="shared" si="150"/>
        <v>1.7929999999999999</v>
      </c>
      <c r="R177" s="23">
        <f t="shared" si="151"/>
        <v>1.67</v>
      </c>
      <c r="S177" s="23">
        <f t="shared" si="152"/>
        <v>1.4139999999999999</v>
      </c>
      <c r="T177" s="23">
        <f t="shared" si="153"/>
        <v>1.379</v>
      </c>
      <c r="U177" s="23">
        <f t="shared" si="154"/>
        <v>1.379</v>
      </c>
      <c r="V177" s="26">
        <f t="shared" si="142"/>
        <v>0.55075598417777771</v>
      </c>
      <c r="W177" s="22">
        <f t="shared" si="143"/>
        <v>19113.445728000002</v>
      </c>
      <c r="X177" s="22">
        <f t="shared" si="155"/>
        <v>2528.9815600000002</v>
      </c>
      <c r="Y177" s="22">
        <f t="shared" si="156"/>
        <v>0.1536846328555955</v>
      </c>
      <c r="Z177" s="22">
        <f t="shared" si="139"/>
        <v>2.4583567205627901</v>
      </c>
      <c r="AA177" s="22">
        <f t="shared" si="157"/>
        <v>0.82684231642779771</v>
      </c>
      <c r="AB177" s="22">
        <f t="shared" si="133"/>
        <v>1</v>
      </c>
      <c r="AC177" s="22">
        <f t="shared" si="158"/>
        <v>1</v>
      </c>
    </row>
    <row r="178" spans="1:29">
      <c r="A178" s="12" t="s">
        <v>213</v>
      </c>
      <c r="B178" s="12">
        <v>121</v>
      </c>
      <c r="C178" s="12">
        <v>12</v>
      </c>
      <c r="D178" s="12">
        <v>294</v>
      </c>
      <c r="E178" s="12">
        <v>28.45</v>
      </c>
      <c r="F178" s="12">
        <v>500</v>
      </c>
      <c r="G178" s="64">
        <f t="shared" si="124"/>
        <v>10.083333333333334</v>
      </c>
      <c r="H178" s="65">
        <f t="shared" si="125"/>
        <v>0.14016548463356976</v>
      </c>
      <c r="I178" s="25">
        <f t="shared" si="159"/>
        <v>0.16300000000000001</v>
      </c>
      <c r="J178" s="12">
        <v>2421</v>
      </c>
      <c r="K178" s="22">
        <f t="shared" si="144"/>
        <v>1387</v>
      </c>
      <c r="L178" s="26">
        <f t="shared" si="145"/>
        <v>4.1322314049586772</v>
      </c>
      <c r="M178" s="22">
        <f t="shared" si="146"/>
        <v>1418</v>
      </c>
      <c r="N178" s="22">
        <f t="shared" si="147"/>
        <v>1791</v>
      </c>
      <c r="O178" s="22">
        <f t="shared" si="148"/>
        <v>1717</v>
      </c>
      <c r="P178" s="22">
        <f t="shared" si="149"/>
        <v>1717</v>
      </c>
      <c r="Q178" s="23">
        <f t="shared" si="150"/>
        <v>1.7450000000000001</v>
      </c>
      <c r="R178" s="23">
        <f t="shared" si="151"/>
        <v>1.71</v>
      </c>
      <c r="S178" s="23">
        <f t="shared" si="152"/>
        <v>1.3520000000000001</v>
      </c>
      <c r="T178" s="23">
        <f t="shared" si="153"/>
        <v>1.41</v>
      </c>
      <c r="U178" s="23">
        <f t="shared" si="154"/>
        <v>1.41</v>
      </c>
      <c r="V178" s="26">
        <f t="shared" si="142"/>
        <v>0.85197848151198885</v>
      </c>
      <c r="W178" s="22">
        <f t="shared" si="143"/>
        <v>7389.8097820000003</v>
      </c>
      <c r="X178" s="22">
        <f t="shared" si="155"/>
        <v>4109.2023360000003</v>
      </c>
      <c r="Y178" s="22">
        <f t="shared" si="156"/>
        <v>0.1633014606345215</v>
      </c>
      <c r="Z178" s="22">
        <f t="shared" si="139"/>
        <v>2.3322682180326115</v>
      </c>
      <c r="AA178" s="22">
        <f t="shared" si="157"/>
        <v>0.83165073031726078</v>
      </c>
      <c r="AB178" s="22">
        <f t="shared" si="133"/>
        <v>1</v>
      </c>
      <c r="AC178" s="22">
        <f t="shared" si="158"/>
        <v>1</v>
      </c>
    </row>
    <row r="179" spans="1:29">
      <c r="A179" s="12" t="s">
        <v>214</v>
      </c>
      <c r="B179" s="12">
        <v>121</v>
      </c>
      <c r="C179" s="12">
        <v>12</v>
      </c>
      <c r="D179" s="12">
        <v>294</v>
      </c>
      <c r="E179" s="12">
        <v>40.28</v>
      </c>
      <c r="F179" s="12">
        <v>500</v>
      </c>
      <c r="G179" s="64">
        <f t="shared" ref="G179:G242" si="160">B179/C179</f>
        <v>10.083333333333334</v>
      </c>
      <c r="H179" s="65">
        <f t="shared" ref="H179:H242" si="161">G179/(21150/D179)</f>
        <v>0.14016548463356976</v>
      </c>
      <c r="I179" s="25">
        <f t="shared" si="159"/>
        <v>0.16700000000000001</v>
      </c>
      <c r="J179" s="12">
        <v>2587</v>
      </c>
      <c r="K179" s="22">
        <f t="shared" si="144"/>
        <v>1461</v>
      </c>
      <c r="L179" s="26">
        <f t="shared" si="145"/>
        <v>4.1322314049586772</v>
      </c>
      <c r="M179" s="22">
        <f t="shared" si="146"/>
        <v>1506</v>
      </c>
      <c r="N179" s="22">
        <f t="shared" si="147"/>
        <v>1866</v>
      </c>
      <c r="O179" s="22">
        <f t="shared" si="148"/>
        <v>1797</v>
      </c>
      <c r="P179" s="22">
        <f t="shared" si="149"/>
        <v>1797</v>
      </c>
      <c r="Q179" s="23">
        <f t="shared" si="150"/>
        <v>1.7709999999999999</v>
      </c>
      <c r="R179" s="23">
        <f t="shared" si="151"/>
        <v>1.72</v>
      </c>
      <c r="S179" s="23">
        <f t="shared" si="152"/>
        <v>1.3859999999999999</v>
      </c>
      <c r="T179" s="23">
        <f t="shared" si="153"/>
        <v>1.44</v>
      </c>
      <c r="U179" s="23">
        <f t="shared" si="154"/>
        <v>1.44</v>
      </c>
      <c r="V179" s="26">
        <f t="shared" si="142"/>
        <v>0.80219487834262959</v>
      </c>
      <c r="W179" s="22">
        <f t="shared" si="143"/>
        <v>7389.8097820000003</v>
      </c>
      <c r="X179" s="22">
        <f t="shared" si="155"/>
        <v>4109.2023360000003</v>
      </c>
      <c r="Y179" s="22">
        <f t="shared" si="156"/>
        <v>0.16709037319692435</v>
      </c>
      <c r="Z179" s="22">
        <f t="shared" si="139"/>
        <v>2.2834543737133868</v>
      </c>
      <c r="AA179" s="22">
        <f t="shared" si="157"/>
        <v>0.83354518659846222</v>
      </c>
      <c r="AB179" s="22">
        <f t="shared" si="133"/>
        <v>1</v>
      </c>
      <c r="AC179" s="22">
        <f t="shared" si="158"/>
        <v>1</v>
      </c>
    </row>
    <row r="180" spans="1:29">
      <c r="A180" s="12" t="s">
        <v>215</v>
      </c>
      <c r="B180" s="12">
        <v>166</v>
      </c>
      <c r="C180" s="12">
        <v>5</v>
      </c>
      <c r="D180" s="12">
        <v>274.39999999999998</v>
      </c>
      <c r="E180" s="12">
        <v>29.62</v>
      </c>
      <c r="F180" s="12">
        <v>350</v>
      </c>
      <c r="G180" s="64">
        <f t="shared" si="160"/>
        <v>33.200000000000003</v>
      </c>
      <c r="H180" s="65">
        <f t="shared" si="161"/>
        <v>0.43073664302600473</v>
      </c>
      <c r="I180" s="25">
        <f t="shared" si="159"/>
        <v>8.1000000000000003E-2</v>
      </c>
      <c r="J180" s="12">
        <v>1784</v>
      </c>
      <c r="K180" s="22">
        <f t="shared" si="144"/>
        <v>1175</v>
      </c>
      <c r="L180" s="26">
        <f t="shared" si="145"/>
        <v>2.1084337349397591</v>
      </c>
      <c r="M180" s="22">
        <f t="shared" si="146"/>
        <v>1260</v>
      </c>
      <c r="N180" s="22">
        <f t="shared" si="147"/>
        <v>1490</v>
      </c>
      <c r="O180" s="22">
        <f t="shared" si="148"/>
        <v>1669</v>
      </c>
      <c r="P180" s="22">
        <f t="shared" si="149"/>
        <v>1669</v>
      </c>
      <c r="Q180" s="23">
        <f t="shared" si="150"/>
        <v>1.518</v>
      </c>
      <c r="R180" s="23">
        <f t="shared" si="151"/>
        <v>1.42</v>
      </c>
      <c r="S180" s="23">
        <f t="shared" si="152"/>
        <v>1.1970000000000001</v>
      </c>
      <c r="T180" s="23">
        <f t="shared" si="153"/>
        <v>1.069</v>
      </c>
      <c r="U180" s="23">
        <f t="shared" si="154"/>
        <v>1.069</v>
      </c>
      <c r="V180" s="26">
        <f t="shared" si="142"/>
        <v>0.55075598417777771</v>
      </c>
      <c r="W180" s="22">
        <f t="shared" si="143"/>
        <v>19113.445728000002</v>
      </c>
      <c r="X180" s="22">
        <f t="shared" si="155"/>
        <v>2528.9815600000002</v>
      </c>
      <c r="Y180" s="22">
        <f t="shared" si="156"/>
        <v>8.1499426514330953E-2</v>
      </c>
      <c r="Z180" s="22">
        <f t="shared" si="139"/>
        <v>3.5051772703616799</v>
      </c>
      <c r="AA180" s="22">
        <f t="shared" si="157"/>
        <v>0.79074971325716548</v>
      </c>
      <c r="AB180" s="22">
        <f t="shared" si="133"/>
        <v>1</v>
      </c>
      <c r="AC180" s="22">
        <f t="shared" si="158"/>
        <v>1</v>
      </c>
    </row>
    <row r="181" spans="1:29">
      <c r="A181" s="12" t="s">
        <v>216</v>
      </c>
      <c r="B181" s="12">
        <v>166</v>
      </c>
      <c r="C181" s="12">
        <v>5</v>
      </c>
      <c r="D181" s="12">
        <v>274.39999999999998</v>
      </c>
      <c r="E181" s="12">
        <v>29.62</v>
      </c>
      <c r="F181" s="12">
        <v>350</v>
      </c>
      <c r="G181" s="64">
        <f t="shared" si="160"/>
        <v>33.200000000000003</v>
      </c>
      <c r="H181" s="65">
        <f t="shared" si="161"/>
        <v>0.43073664302600473</v>
      </c>
      <c r="I181" s="25">
        <f t="shared" si="159"/>
        <v>8.1000000000000003E-2</v>
      </c>
      <c r="J181" s="12">
        <v>2038</v>
      </c>
      <c r="K181" s="22">
        <f t="shared" si="144"/>
        <v>1175</v>
      </c>
      <c r="L181" s="26">
        <f t="shared" si="145"/>
        <v>2.1084337349397591</v>
      </c>
      <c r="M181" s="22">
        <f t="shared" si="146"/>
        <v>1260</v>
      </c>
      <c r="N181" s="22">
        <f t="shared" si="147"/>
        <v>1490</v>
      </c>
      <c r="O181" s="22">
        <f t="shared" si="148"/>
        <v>1669</v>
      </c>
      <c r="P181" s="22">
        <f t="shared" si="149"/>
        <v>1669</v>
      </c>
      <c r="Q181" s="23">
        <f t="shared" si="150"/>
        <v>1.734</v>
      </c>
      <c r="R181" s="23">
        <f t="shared" si="151"/>
        <v>1.62</v>
      </c>
      <c r="S181" s="23">
        <f t="shared" si="152"/>
        <v>1.3680000000000001</v>
      </c>
      <c r="T181" s="23">
        <f t="shared" si="153"/>
        <v>1.2210000000000001</v>
      </c>
      <c r="U181" s="23">
        <f t="shared" si="154"/>
        <v>1.2210000000000001</v>
      </c>
      <c r="V181" s="26">
        <f t="shared" si="142"/>
        <v>0.55075598417777771</v>
      </c>
      <c r="W181" s="22">
        <f t="shared" si="143"/>
        <v>19113.445728000002</v>
      </c>
      <c r="X181" s="22">
        <f t="shared" si="155"/>
        <v>2528.9815600000002</v>
      </c>
      <c r="Y181" s="22">
        <f t="shared" si="156"/>
        <v>8.1499426514330953E-2</v>
      </c>
      <c r="Z181" s="22">
        <f t="shared" si="139"/>
        <v>3.5051772703616799</v>
      </c>
      <c r="AA181" s="22">
        <f t="shared" si="157"/>
        <v>0.79074971325716548</v>
      </c>
      <c r="AB181" s="22">
        <f t="shared" si="133"/>
        <v>1</v>
      </c>
      <c r="AC181" s="22">
        <f t="shared" si="158"/>
        <v>1</v>
      </c>
    </row>
    <row r="182" spans="1:29">
      <c r="A182" s="12" t="s">
        <v>217</v>
      </c>
      <c r="B182" s="12">
        <v>166</v>
      </c>
      <c r="C182" s="12">
        <v>5</v>
      </c>
      <c r="D182" s="12">
        <v>274.39999999999998</v>
      </c>
      <c r="E182" s="12">
        <v>29.62</v>
      </c>
      <c r="F182" s="12">
        <v>500</v>
      </c>
      <c r="G182" s="64">
        <f t="shared" si="160"/>
        <v>33.200000000000003</v>
      </c>
      <c r="H182" s="65">
        <f t="shared" si="161"/>
        <v>0.43073664302600473</v>
      </c>
      <c r="I182" s="25">
        <f t="shared" si="159"/>
        <v>0.11600000000000001</v>
      </c>
      <c r="J182" s="12">
        <v>1999</v>
      </c>
      <c r="K182" s="22">
        <f t="shared" si="144"/>
        <v>1175</v>
      </c>
      <c r="L182" s="26">
        <f t="shared" si="145"/>
        <v>3.0120481927710845</v>
      </c>
      <c r="M182" s="22">
        <f t="shared" si="146"/>
        <v>1260</v>
      </c>
      <c r="N182" s="22">
        <f t="shared" si="147"/>
        <v>1490</v>
      </c>
      <c r="O182" s="22">
        <f t="shared" si="148"/>
        <v>1597</v>
      </c>
      <c r="P182" s="22">
        <f t="shared" si="149"/>
        <v>1597</v>
      </c>
      <c r="Q182" s="23">
        <f t="shared" si="150"/>
        <v>1.7010000000000001</v>
      </c>
      <c r="R182" s="23">
        <f t="shared" si="151"/>
        <v>1.59</v>
      </c>
      <c r="S182" s="23">
        <f t="shared" si="152"/>
        <v>1.3420000000000001</v>
      </c>
      <c r="T182" s="23">
        <f t="shared" si="153"/>
        <v>1.252</v>
      </c>
      <c r="U182" s="23">
        <f t="shared" si="154"/>
        <v>1.252</v>
      </c>
      <c r="V182" s="26">
        <f t="shared" si="142"/>
        <v>0.55075598417777771</v>
      </c>
      <c r="W182" s="22">
        <f t="shared" si="143"/>
        <v>19113.445728000002</v>
      </c>
      <c r="X182" s="22">
        <f t="shared" si="155"/>
        <v>2528.9815600000002</v>
      </c>
      <c r="Y182" s="22">
        <f t="shared" si="156"/>
        <v>0.11642775216332993</v>
      </c>
      <c r="Z182" s="22">
        <f t="shared" si="139"/>
        <v>2.9765287500330952</v>
      </c>
      <c r="AA182" s="22">
        <f t="shared" si="157"/>
        <v>0.80821387608166495</v>
      </c>
      <c r="AB182" s="22">
        <f t="shared" si="133"/>
        <v>1</v>
      </c>
      <c r="AC182" s="22">
        <f t="shared" si="158"/>
        <v>1</v>
      </c>
    </row>
    <row r="183" spans="1:29">
      <c r="A183" s="12" t="s">
        <v>218</v>
      </c>
      <c r="B183" s="12">
        <v>166</v>
      </c>
      <c r="C183" s="12">
        <v>5</v>
      </c>
      <c r="D183" s="12">
        <v>274.39999999999998</v>
      </c>
      <c r="E183" s="12">
        <v>29.62</v>
      </c>
      <c r="F183" s="12">
        <v>500</v>
      </c>
      <c r="G183" s="64">
        <f t="shared" si="160"/>
        <v>33.200000000000003</v>
      </c>
      <c r="H183" s="65">
        <f t="shared" si="161"/>
        <v>0.43073664302600473</v>
      </c>
      <c r="I183" s="25">
        <f t="shared" si="159"/>
        <v>0.11600000000000001</v>
      </c>
      <c r="J183" s="12">
        <v>2043</v>
      </c>
      <c r="K183" s="22">
        <f t="shared" si="144"/>
        <v>1175</v>
      </c>
      <c r="L183" s="26">
        <f t="shared" si="145"/>
        <v>3.0120481927710845</v>
      </c>
      <c r="M183" s="22">
        <f t="shared" si="146"/>
        <v>1260</v>
      </c>
      <c r="N183" s="22">
        <f t="shared" si="147"/>
        <v>1490</v>
      </c>
      <c r="O183" s="22">
        <f t="shared" si="148"/>
        <v>1597</v>
      </c>
      <c r="P183" s="22">
        <f t="shared" si="149"/>
        <v>1597</v>
      </c>
      <c r="Q183" s="23">
        <f t="shared" si="150"/>
        <v>1.7390000000000001</v>
      </c>
      <c r="R183" s="23">
        <f t="shared" si="151"/>
        <v>1.62</v>
      </c>
      <c r="S183" s="23">
        <f t="shared" si="152"/>
        <v>1.371</v>
      </c>
      <c r="T183" s="23">
        <f t="shared" si="153"/>
        <v>1.2789999999999999</v>
      </c>
      <c r="U183" s="23">
        <f t="shared" si="154"/>
        <v>1.2789999999999999</v>
      </c>
      <c r="V183" s="26">
        <f t="shared" si="142"/>
        <v>0.55075598417777771</v>
      </c>
      <c r="W183" s="22">
        <f t="shared" si="143"/>
        <v>19113.445728000002</v>
      </c>
      <c r="X183" s="22">
        <f t="shared" si="155"/>
        <v>2528.9815600000002</v>
      </c>
      <c r="Y183" s="22">
        <f t="shared" si="156"/>
        <v>0.11642775216332993</v>
      </c>
      <c r="Z183" s="22">
        <f t="shared" si="139"/>
        <v>2.9765287500330952</v>
      </c>
      <c r="AA183" s="22">
        <f t="shared" si="157"/>
        <v>0.80821387608166495</v>
      </c>
      <c r="AB183" s="22">
        <f t="shared" si="133"/>
        <v>1</v>
      </c>
      <c r="AC183" s="22">
        <f t="shared" si="158"/>
        <v>1</v>
      </c>
    </row>
    <row r="184" spans="1:29">
      <c r="A184" s="12" t="s">
        <v>219</v>
      </c>
      <c r="B184" s="12">
        <v>166</v>
      </c>
      <c r="C184" s="12">
        <v>5</v>
      </c>
      <c r="D184" s="12">
        <v>274.39999999999998</v>
      </c>
      <c r="E184" s="12">
        <v>29.62</v>
      </c>
      <c r="F184" s="12">
        <v>660</v>
      </c>
      <c r="G184" s="64">
        <f t="shared" si="160"/>
        <v>33.200000000000003</v>
      </c>
      <c r="H184" s="65">
        <f t="shared" si="161"/>
        <v>0.43073664302600473</v>
      </c>
      <c r="I184" s="25">
        <f t="shared" si="159"/>
        <v>0.154</v>
      </c>
      <c r="J184" s="12">
        <v>1975</v>
      </c>
      <c r="K184" s="22">
        <f t="shared" si="144"/>
        <v>1175</v>
      </c>
      <c r="L184" s="26">
        <f t="shared" si="145"/>
        <v>3.9759036144578315</v>
      </c>
      <c r="M184" s="22">
        <f t="shared" si="146"/>
        <v>1260</v>
      </c>
      <c r="N184" s="22">
        <f t="shared" si="147"/>
        <v>1490</v>
      </c>
      <c r="O184" s="22">
        <f t="shared" si="148"/>
        <v>1528</v>
      </c>
      <c r="P184" s="22">
        <f t="shared" si="149"/>
        <v>1528</v>
      </c>
      <c r="Q184" s="23">
        <f t="shared" si="150"/>
        <v>1.681</v>
      </c>
      <c r="R184" s="23">
        <f t="shared" si="151"/>
        <v>1.57</v>
      </c>
      <c r="S184" s="23">
        <f t="shared" si="152"/>
        <v>1.3260000000000001</v>
      </c>
      <c r="T184" s="23">
        <f t="shared" si="153"/>
        <v>1.2929999999999999</v>
      </c>
      <c r="U184" s="23">
        <f t="shared" si="154"/>
        <v>1.2929999999999999</v>
      </c>
      <c r="V184" s="26">
        <f t="shared" si="142"/>
        <v>0.55075598417777771</v>
      </c>
      <c r="W184" s="22">
        <f t="shared" si="143"/>
        <v>19113.445728000002</v>
      </c>
      <c r="X184" s="22">
        <f t="shared" si="155"/>
        <v>2528.9815600000002</v>
      </c>
      <c r="Y184" s="22">
        <f t="shared" si="156"/>
        <v>0.1536846328555955</v>
      </c>
      <c r="Z184" s="22">
        <f t="shared" si="139"/>
        <v>2.4583567205627901</v>
      </c>
      <c r="AA184" s="22">
        <f t="shared" si="157"/>
        <v>0.82684231642779771</v>
      </c>
      <c r="AB184" s="22">
        <f t="shared" si="133"/>
        <v>1</v>
      </c>
      <c r="AC184" s="22">
        <f t="shared" si="158"/>
        <v>1</v>
      </c>
    </row>
    <row r="185" spans="1:29">
      <c r="A185" s="12" t="s">
        <v>220</v>
      </c>
      <c r="B185" s="12">
        <v>320</v>
      </c>
      <c r="C185" s="12">
        <v>7</v>
      </c>
      <c r="D185" s="12">
        <v>249.9</v>
      </c>
      <c r="E185" s="12">
        <v>46.57</v>
      </c>
      <c r="F185" s="12">
        <v>260</v>
      </c>
      <c r="G185" s="64">
        <f t="shared" si="160"/>
        <v>45.714285714285715</v>
      </c>
      <c r="H185" s="65">
        <f t="shared" si="161"/>
        <v>0.54014184397163123</v>
      </c>
      <c r="I185" s="25">
        <f t="shared" si="159"/>
        <v>3.5000000000000003E-2</v>
      </c>
      <c r="J185" s="12">
        <v>7909</v>
      </c>
      <c r="K185" s="22">
        <f t="shared" si="144"/>
        <v>4631</v>
      </c>
      <c r="L185" s="26">
        <f t="shared" si="145"/>
        <v>0.8125</v>
      </c>
      <c r="M185" s="22">
        <f t="shared" si="146"/>
        <v>5145</v>
      </c>
      <c r="N185" s="22">
        <f t="shared" si="147"/>
        <v>5434</v>
      </c>
      <c r="O185" s="22">
        <f t="shared" si="148"/>
        <v>6464</v>
      </c>
      <c r="P185" s="22">
        <f t="shared" si="149"/>
        <v>6464</v>
      </c>
      <c r="Q185" s="23">
        <f t="shared" si="150"/>
        <v>1.708</v>
      </c>
      <c r="R185" s="23">
        <f t="shared" si="151"/>
        <v>1.54</v>
      </c>
      <c r="S185" s="23">
        <f t="shared" si="152"/>
        <v>1.4550000000000001</v>
      </c>
      <c r="T185" s="23">
        <f t="shared" si="153"/>
        <v>1.224</v>
      </c>
      <c r="U185" s="23">
        <f t="shared" si="154"/>
        <v>1.224</v>
      </c>
      <c r="V185" s="26">
        <f t="shared" si="142"/>
        <v>0.33432822064000001</v>
      </c>
      <c r="W185" s="22">
        <f t="shared" si="143"/>
        <v>73541.527128000002</v>
      </c>
      <c r="X185" s="22">
        <f t="shared" si="155"/>
        <v>6883.2280720000008</v>
      </c>
      <c r="Y185" s="22">
        <f t="shared" si="156"/>
        <v>3.4813171008368546E-2</v>
      </c>
      <c r="Z185" s="22">
        <f t="shared" si="139"/>
        <v>4.2765596032313669</v>
      </c>
      <c r="AA185" s="22">
        <f t="shared" si="157"/>
        <v>0.76740658550418428</v>
      </c>
      <c r="AB185" s="22">
        <f t="shared" ref="AB185:AB248" si="162">IF(Y185&lt;0.2,1,(1+0.158*SQRT(Y185*Y185-0.04)+Y185*Y185))</f>
        <v>1</v>
      </c>
      <c r="AC185" s="22">
        <f t="shared" si="158"/>
        <v>1</v>
      </c>
    </row>
    <row r="186" spans="1:29">
      <c r="A186" s="12" t="s">
        <v>221</v>
      </c>
      <c r="B186" s="12">
        <v>320</v>
      </c>
      <c r="C186" s="12">
        <v>7</v>
      </c>
      <c r="D186" s="12">
        <v>249.9</v>
      </c>
      <c r="E186" s="12">
        <v>46.57</v>
      </c>
      <c r="F186" s="12">
        <v>440</v>
      </c>
      <c r="G186" s="64">
        <f t="shared" si="160"/>
        <v>45.714285714285715</v>
      </c>
      <c r="H186" s="65">
        <f t="shared" si="161"/>
        <v>0.54014184397163123</v>
      </c>
      <c r="I186" s="25">
        <f t="shared" si="159"/>
        <v>5.8999999999999997E-2</v>
      </c>
      <c r="J186" s="12">
        <v>5900</v>
      </c>
      <c r="K186" s="22">
        <f t="shared" si="144"/>
        <v>4631</v>
      </c>
      <c r="L186" s="26">
        <f t="shared" si="145"/>
        <v>1.375</v>
      </c>
      <c r="M186" s="22">
        <f t="shared" si="146"/>
        <v>5145</v>
      </c>
      <c r="N186" s="22">
        <f t="shared" si="147"/>
        <v>5434</v>
      </c>
      <c r="O186" s="22">
        <f t="shared" si="148"/>
        <v>6321</v>
      </c>
      <c r="P186" s="22">
        <f t="shared" si="149"/>
        <v>6321</v>
      </c>
      <c r="Q186" s="23">
        <f t="shared" si="150"/>
        <v>1.274</v>
      </c>
      <c r="R186" s="23">
        <f t="shared" si="151"/>
        <v>1.1499999999999999</v>
      </c>
      <c r="S186" s="23">
        <f t="shared" si="152"/>
        <v>1.0860000000000001</v>
      </c>
      <c r="T186" s="23">
        <f t="shared" si="153"/>
        <v>0.93300000000000005</v>
      </c>
      <c r="U186" s="23">
        <f t="shared" si="154"/>
        <v>0.93300000000000005</v>
      </c>
      <c r="V186" s="26">
        <f t="shared" si="142"/>
        <v>0.33432822064000001</v>
      </c>
      <c r="W186" s="22">
        <f t="shared" si="143"/>
        <v>73541.527128000002</v>
      </c>
      <c r="X186" s="22">
        <f t="shared" si="155"/>
        <v>6883.2280720000008</v>
      </c>
      <c r="Y186" s="22">
        <f t="shared" si="156"/>
        <v>5.8914597091085236E-2</v>
      </c>
      <c r="Z186" s="22">
        <f t="shared" ref="Z186:Z249" si="163">IF((4.9-18.5*Y186+17*Y186*Y186)&lt;0,0,(4.9-18.5*Y186+17*Y186*Y186))</f>
        <v>3.8690857595718069</v>
      </c>
      <c r="AA186" s="22">
        <f t="shared" si="157"/>
        <v>0.77945729854554258</v>
      </c>
      <c r="AB186" s="22">
        <f t="shared" si="162"/>
        <v>1</v>
      </c>
      <c r="AC186" s="22">
        <f t="shared" si="158"/>
        <v>1</v>
      </c>
    </row>
    <row r="187" spans="1:29">
      <c r="A187" s="12" t="s">
        <v>222</v>
      </c>
      <c r="B187" s="12">
        <v>320</v>
      </c>
      <c r="C187" s="12">
        <v>7</v>
      </c>
      <c r="D187" s="12">
        <v>249.9</v>
      </c>
      <c r="E187" s="12">
        <v>46.57</v>
      </c>
      <c r="F187" s="12">
        <v>520</v>
      </c>
      <c r="G187" s="64">
        <f t="shared" si="160"/>
        <v>45.714285714285715</v>
      </c>
      <c r="H187" s="65">
        <f t="shared" si="161"/>
        <v>0.54014184397163123</v>
      </c>
      <c r="I187" s="25">
        <f t="shared" si="159"/>
        <v>7.0000000000000007E-2</v>
      </c>
      <c r="J187" s="12">
        <v>5890</v>
      </c>
      <c r="K187" s="22">
        <f t="shared" si="144"/>
        <v>4631</v>
      </c>
      <c r="L187" s="26">
        <f t="shared" si="145"/>
        <v>1.625</v>
      </c>
      <c r="M187" s="22">
        <f t="shared" si="146"/>
        <v>5145</v>
      </c>
      <c r="N187" s="22">
        <f t="shared" si="147"/>
        <v>5434</v>
      </c>
      <c r="O187" s="22">
        <f t="shared" si="148"/>
        <v>6260</v>
      </c>
      <c r="P187" s="22">
        <f t="shared" si="149"/>
        <v>6260</v>
      </c>
      <c r="Q187" s="23">
        <f t="shared" si="150"/>
        <v>1.272</v>
      </c>
      <c r="R187" s="23">
        <f t="shared" si="151"/>
        <v>1.1399999999999999</v>
      </c>
      <c r="S187" s="23">
        <f t="shared" si="152"/>
        <v>1.0840000000000001</v>
      </c>
      <c r="T187" s="23">
        <f t="shared" si="153"/>
        <v>0.94099999999999995</v>
      </c>
      <c r="U187" s="23">
        <f t="shared" si="154"/>
        <v>0.94099999999999995</v>
      </c>
      <c r="V187" s="26">
        <f t="shared" si="142"/>
        <v>0.33432822064000001</v>
      </c>
      <c r="W187" s="22">
        <f t="shared" si="143"/>
        <v>73541.527128000002</v>
      </c>
      <c r="X187" s="22">
        <f t="shared" si="155"/>
        <v>6883.2280720000008</v>
      </c>
      <c r="Y187" s="22">
        <f t="shared" si="156"/>
        <v>6.9626342016737092E-2</v>
      </c>
      <c r="Z187" s="22">
        <f t="shared" si="163"/>
        <v>3.6943257402351022</v>
      </c>
      <c r="AA187" s="22">
        <f t="shared" si="157"/>
        <v>0.78481317100836856</v>
      </c>
      <c r="AB187" s="22">
        <f t="shared" si="162"/>
        <v>1</v>
      </c>
      <c r="AC187" s="22">
        <f t="shared" si="158"/>
        <v>1</v>
      </c>
    </row>
    <row r="188" spans="1:29">
      <c r="A188" s="12" t="s">
        <v>223</v>
      </c>
      <c r="B188" s="12">
        <v>320</v>
      </c>
      <c r="C188" s="12">
        <v>7</v>
      </c>
      <c r="D188" s="12">
        <v>249.9</v>
      </c>
      <c r="E188" s="12">
        <v>46.57</v>
      </c>
      <c r="F188" s="12">
        <v>520</v>
      </c>
      <c r="G188" s="64">
        <f t="shared" si="160"/>
        <v>45.714285714285715</v>
      </c>
      <c r="H188" s="65">
        <f t="shared" si="161"/>
        <v>0.54014184397163123</v>
      </c>
      <c r="I188" s="25">
        <f t="shared" si="159"/>
        <v>7.0000000000000007E-2</v>
      </c>
      <c r="J188" s="12">
        <v>6380</v>
      </c>
      <c r="K188" s="22">
        <f t="shared" si="144"/>
        <v>4631</v>
      </c>
      <c r="L188" s="26">
        <f t="shared" si="145"/>
        <v>1.625</v>
      </c>
      <c r="M188" s="22">
        <f t="shared" si="146"/>
        <v>5145</v>
      </c>
      <c r="N188" s="22">
        <f t="shared" si="147"/>
        <v>5434</v>
      </c>
      <c r="O188" s="22">
        <f t="shared" si="148"/>
        <v>6260</v>
      </c>
      <c r="P188" s="22">
        <f t="shared" si="149"/>
        <v>6260</v>
      </c>
      <c r="Q188" s="23">
        <f t="shared" si="150"/>
        <v>1.3779999999999999</v>
      </c>
      <c r="R188" s="23">
        <f t="shared" si="151"/>
        <v>1.24</v>
      </c>
      <c r="S188" s="23">
        <f t="shared" si="152"/>
        <v>1.1739999999999999</v>
      </c>
      <c r="T188" s="23">
        <f t="shared" si="153"/>
        <v>1.0189999999999999</v>
      </c>
      <c r="U188" s="23">
        <f t="shared" si="154"/>
        <v>1.0189999999999999</v>
      </c>
      <c r="V188" s="26">
        <f t="shared" si="142"/>
        <v>0.33432822064000001</v>
      </c>
      <c r="W188" s="22">
        <f t="shared" si="143"/>
        <v>73541.527128000002</v>
      </c>
      <c r="X188" s="22">
        <f t="shared" si="155"/>
        <v>6883.2280720000008</v>
      </c>
      <c r="Y188" s="22">
        <f t="shared" si="156"/>
        <v>6.9626342016737092E-2</v>
      </c>
      <c r="Z188" s="22">
        <f t="shared" si="163"/>
        <v>3.6943257402351022</v>
      </c>
      <c r="AA188" s="22">
        <f t="shared" si="157"/>
        <v>0.78481317100836856</v>
      </c>
      <c r="AB188" s="22">
        <f t="shared" si="162"/>
        <v>1</v>
      </c>
      <c r="AC188" s="22">
        <f t="shared" si="158"/>
        <v>1</v>
      </c>
    </row>
    <row r="189" spans="1:29">
      <c r="G189" s="64"/>
      <c r="H189" s="65"/>
      <c r="I189" s="25"/>
      <c r="K189" s="22"/>
      <c r="L189" s="26"/>
      <c r="M189" s="22"/>
      <c r="N189" s="22"/>
      <c r="O189" s="22"/>
      <c r="P189" s="22"/>
      <c r="Q189" s="23"/>
      <c r="R189" s="23"/>
      <c r="S189" s="23"/>
      <c r="T189" s="23"/>
      <c r="U189" s="23"/>
      <c r="V189" s="26"/>
      <c r="W189" s="22"/>
      <c r="X189" s="22"/>
      <c r="Y189" s="22"/>
      <c r="Z189" s="22"/>
      <c r="AA189" s="22"/>
      <c r="AB189" s="22">
        <f t="shared" si="162"/>
        <v>1</v>
      </c>
      <c r="AC189" s="22"/>
    </row>
    <row r="190" spans="1:29">
      <c r="A190" s="19" t="s">
        <v>188</v>
      </c>
      <c r="B190" s="19">
        <v>1985</v>
      </c>
      <c r="C190" s="45" t="s">
        <v>224</v>
      </c>
      <c r="D190" s="45" t="s">
        <v>225</v>
      </c>
      <c r="G190" s="64"/>
      <c r="H190" s="65"/>
      <c r="I190" s="25"/>
      <c r="K190" s="22"/>
      <c r="L190" s="26"/>
      <c r="M190" s="22"/>
      <c r="N190" s="22"/>
      <c r="O190" s="22"/>
      <c r="P190" s="22"/>
      <c r="Q190" s="23"/>
      <c r="R190" s="23"/>
      <c r="S190" s="23"/>
      <c r="T190" s="23"/>
      <c r="U190" s="23"/>
      <c r="V190" s="26"/>
      <c r="W190" s="22"/>
      <c r="X190" s="22"/>
      <c r="Y190" s="22"/>
      <c r="Z190" s="22"/>
      <c r="AA190" s="22"/>
      <c r="AB190" s="22">
        <f t="shared" si="162"/>
        <v>1</v>
      </c>
      <c r="AC190" s="22"/>
    </row>
    <row r="191" spans="1:29">
      <c r="A191" s="12" t="s">
        <v>193</v>
      </c>
      <c r="B191" s="12">
        <v>108</v>
      </c>
      <c r="C191" s="12">
        <v>4</v>
      </c>
      <c r="D191" s="12">
        <v>338.88</v>
      </c>
      <c r="E191" s="12">
        <v>28.99</v>
      </c>
      <c r="F191" s="12">
        <v>324</v>
      </c>
      <c r="G191" s="64">
        <f t="shared" si="160"/>
        <v>27</v>
      </c>
      <c r="H191" s="65">
        <f t="shared" si="161"/>
        <v>0.4326127659574468</v>
      </c>
      <c r="I191" s="25">
        <f t="shared" si="159"/>
        <v>0.123</v>
      </c>
      <c r="J191" s="12">
        <v>1117.2</v>
      </c>
      <c r="K191" s="22">
        <f>ROUND((0.85*E191*W191+D191*X191)/1000,0)</f>
        <v>636</v>
      </c>
      <c r="L191" s="26">
        <f>F191/B191</f>
        <v>3</v>
      </c>
      <c r="M191" s="22">
        <f>ROUND((E191*W191+D191*X191)/1000,0)</f>
        <v>671</v>
      </c>
      <c r="N191" s="22">
        <f>ROUND((0.85*E191*W191+6*C191*D191*W191/(B191-2*C191))/1000,0)</f>
        <v>832</v>
      </c>
      <c r="O191" s="22">
        <f>ROUND(((AA191*D191*X191)+(E191*W191*(1+Z191*(C191/B191)*(D191/E191))))/1000,0)</f>
        <v>871</v>
      </c>
      <c r="P191" s="22">
        <f>ROUND(AC191*O191,0)</f>
        <v>871</v>
      </c>
      <c r="Q191" s="23">
        <f>ROUND((J191/K191),3)</f>
        <v>1.7569999999999999</v>
      </c>
      <c r="R191" s="23">
        <f>ROUND((J191/M191),2)</f>
        <v>1.66</v>
      </c>
      <c r="S191" s="23">
        <f>ROUND((J191/N191),3)</f>
        <v>1.343</v>
      </c>
      <c r="T191" s="23">
        <f>ROUND((J191/O191),3)</f>
        <v>1.2829999999999999</v>
      </c>
      <c r="U191" s="23">
        <f>ROUND((J191/P191),3)</f>
        <v>1.2829999999999999</v>
      </c>
      <c r="V191" s="26">
        <f t="shared" si="142"/>
        <v>0.66003433969502234</v>
      </c>
      <c r="W191" s="22">
        <f t="shared" si="143"/>
        <v>7853.9800000000005</v>
      </c>
      <c r="X191" s="22">
        <f>0.785398*(B191*B191-(B191-2*C191)*(B191-2*C191))</f>
        <v>1306.902272</v>
      </c>
      <c r="Y191" s="22">
        <f>SQRT((64*K191*F191*F191)/(PI()^3*((B191^4-(B191-2*C191)^4)*200+5.7*(E191+8)^0.33333*((B191-2*C191)^4-H191^4))))</f>
        <v>0.12299984017762743</v>
      </c>
      <c r="Z191" s="22">
        <f t="shared" si="163"/>
        <v>2.8816952883371654</v>
      </c>
      <c r="AA191" s="22">
        <f>IF((0.25*(3+2*Y191))&gt;1,1,(0.25*(3+2*Y191)))</f>
        <v>0.81149992008881366</v>
      </c>
      <c r="AB191" s="22">
        <f t="shared" si="162"/>
        <v>1</v>
      </c>
      <c r="AC191" s="22">
        <f>IF(Y191&lt;0.2,1,(AB191-SQRT(AB191*AB191-4*Y191*Y191))/(2*Y191*Y191))</f>
        <v>1</v>
      </c>
    </row>
    <row r="192" spans="1:29">
      <c r="A192" s="12" t="s">
        <v>194</v>
      </c>
      <c r="B192" s="12">
        <v>108</v>
      </c>
      <c r="C192" s="12">
        <v>4</v>
      </c>
      <c r="D192" s="12">
        <v>338.88</v>
      </c>
      <c r="E192" s="12">
        <v>28.99</v>
      </c>
      <c r="F192" s="12">
        <v>324</v>
      </c>
      <c r="G192" s="64">
        <f t="shared" si="160"/>
        <v>27</v>
      </c>
      <c r="H192" s="65">
        <f t="shared" si="161"/>
        <v>0.4326127659574468</v>
      </c>
      <c r="I192" s="25">
        <f t="shared" si="159"/>
        <v>0.123</v>
      </c>
      <c r="J192" s="12">
        <v>1058.4000000000001</v>
      </c>
      <c r="K192" s="22">
        <f>ROUND((0.85*E192*W192+D192*X192)/1000,0)</f>
        <v>636</v>
      </c>
      <c r="L192" s="26">
        <f>F192/B192</f>
        <v>3</v>
      </c>
      <c r="M192" s="22">
        <f>ROUND((E192*W192+D192*X192)/1000,0)</f>
        <v>671</v>
      </c>
      <c r="N192" s="22">
        <f>ROUND((0.85*E192*W192+6*C192*D192*W192/(B192-2*C192))/1000,0)</f>
        <v>832</v>
      </c>
      <c r="O192" s="22">
        <f>ROUND(((AA192*D192*X192)+(E192*W192*(1+Z192*(C192/B192)*(D192/E192))))/1000,0)</f>
        <v>871</v>
      </c>
      <c r="P192" s="22">
        <f>ROUND(AC192*O192,0)</f>
        <v>871</v>
      </c>
      <c r="Q192" s="23">
        <f>ROUND((J192/K192),3)</f>
        <v>1.6639999999999999</v>
      </c>
      <c r="R192" s="23">
        <f>ROUND((J192/M192),2)</f>
        <v>1.58</v>
      </c>
      <c r="S192" s="23">
        <f>ROUND((J192/N192),3)</f>
        <v>1.272</v>
      </c>
      <c r="T192" s="23">
        <f>ROUND((J192/O192),3)</f>
        <v>1.2150000000000001</v>
      </c>
      <c r="U192" s="23">
        <f>ROUND((J192/P192),3)</f>
        <v>1.2150000000000001</v>
      </c>
      <c r="V192" s="26">
        <f t="shared" si="142"/>
        <v>0.66003433969502234</v>
      </c>
      <c r="W192" s="22">
        <f t="shared" si="143"/>
        <v>7853.9800000000005</v>
      </c>
      <c r="X192" s="22">
        <f>0.785398*(B192*B192-(B192-2*C192)*(B192-2*C192))</f>
        <v>1306.902272</v>
      </c>
      <c r="Y192" s="22">
        <f>SQRT((64*K192*F192*F192)/(PI()^3*((B192^4-(B192-2*C192)^4)*200+5.7*(E192+8)^0.33333*((B192-2*C192)^4-H192^4))))</f>
        <v>0.12299984017762743</v>
      </c>
      <c r="Z192" s="22">
        <f t="shared" si="163"/>
        <v>2.8816952883371654</v>
      </c>
      <c r="AA192" s="22">
        <f>IF((0.25*(3+2*Y192))&gt;1,1,(0.25*(3+2*Y192)))</f>
        <v>0.81149992008881366</v>
      </c>
      <c r="AB192" s="22">
        <f t="shared" si="162"/>
        <v>1</v>
      </c>
      <c r="AC192" s="22">
        <f>IF(Y192&lt;0.2,1,(AB192-SQRT(AB192*AB192-4*Y192*Y192))/(2*Y192*Y192))</f>
        <v>1</v>
      </c>
    </row>
    <row r="193" spans="1:29">
      <c r="A193" s="12" t="s">
        <v>195</v>
      </c>
      <c r="B193" s="12">
        <v>108</v>
      </c>
      <c r="C193" s="12">
        <v>4</v>
      </c>
      <c r="D193" s="12">
        <v>338.88</v>
      </c>
      <c r="E193" s="12">
        <v>28.99</v>
      </c>
      <c r="F193" s="12">
        <v>324</v>
      </c>
      <c r="G193" s="64">
        <f t="shared" si="160"/>
        <v>27</v>
      </c>
      <c r="H193" s="65">
        <f t="shared" si="161"/>
        <v>0.4326127659574468</v>
      </c>
      <c r="I193" s="25">
        <f t="shared" si="159"/>
        <v>0.123</v>
      </c>
      <c r="J193" s="12">
        <v>1073.0999999999999</v>
      </c>
      <c r="K193" s="22">
        <f>ROUND((0.85*E193*W193+D193*X193)/1000,0)</f>
        <v>636</v>
      </c>
      <c r="L193" s="26">
        <f>F193/B193</f>
        <v>3</v>
      </c>
      <c r="M193" s="22">
        <f>ROUND((E193*W193+D193*X193)/1000,0)</f>
        <v>671</v>
      </c>
      <c r="N193" s="22">
        <f>ROUND((0.85*E193*W193+6*C193*D193*W193/(B193-2*C193))/1000,0)</f>
        <v>832</v>
      </c>
      <c r="O193" s="22">
        <f>ROUND(((AA193*D193*X193)+(E193*W193*(1+Z193*(C193/B193)*(D193/E193))))/1000,0)</f>
        <v>871</v>
      </c>
      <c r="P193" s="22">
        <f>ROUND(AC193*O193,0)</f>
        <v>871</v>
      </c>
      <c r="Q193" s="23">
        <f>ROUND((J193/K193),3)</f>
        <v>1.6870000000000001</v>
      </c>
      <c r="R193" s="23">
        <f>ROUND((J193/M193),2)</f>
        <v>1.6</v>
      </c>
      <c r="S193" s="23">
        <f>ROUND((J193/N193),3)</f>
        <v>1.29</v>
      </c>
      <c r="T193" s="23">
        <f>ROUND((J193/O193),3)</f>
        <v>1.232</v>
      </c>
      <c r="U193" s="23">
        <f>ROUND((J193/P193),3)</f>
        <v>1.232</v>
      </c>
      <c r="V193" s="26">
        <f t="shared" si="142"/>
        <v>0.66003433969502234</v>
      </c>
      <c r="W193" s="22">
        <f t="shared" si="143"/>
        <v>7853.9800000000005</v>
      </c>
      <c r="X193" s="22">
        <f>0.785398*(B193*B193-(B193-2*C193)*(B193-2*C193))</f>
        <v>1306.902272</v>
      </c>
      <c r="Y193" s="22">
        <f>SQRT((64*K193*F193*F193)/(PI()^3*((B193^4-(B193-2*C193)^4)*200+5.7*(E193+8)^0.33333*((B193-2*C193)^4-H193^4))))</f>
        <v>0.12299984017762743</v>
      </c>
      <c r="Z193" s="22">
        <f t="shared" si="163"/>
        <v>2.8816952883371654</v>
      </c>
      <c r="AA193" s="22">
        <f>IF((0.25*(3+2*Y193))&gt;1,1,(0.25*(3+2*Y193)))</f>
        <v>0.81149992008881366</v>
      </c>
      <c r="AB193" s="22">
        <f t="shared" si="162"/>
        <v>1</v>
      </c>
      <c r="AC193" s="22">
        <f>IF(Y193&lt;0.2,1,(AB193-SQRT(AB193*AB193-4*Y193*Y193))/(2*Y193*Y193))</f>
        <v>1</v>
      </c>
    </row>
    <row r="194" spans="1:29">
      <c r="G194" s="64"/>
      <c r="H194" s="65"/>
      <c r="I194" s="25"/>
      <c r="K194" s="22"/>
      <c r="L194" s="26"/>
      <c r="M194" s="22"/>
      <c r="N194" s="22"/>
      <c r="O194" s="22"/>
      <c r="P194" s="22"/>
      <c r="Q194" s="23"/>
      <c r="R194" s="23"/>
      <c r="S194" s="23"/>
      <c r="T194" s="23"/>
      <c r="U194" s="23"/>
      <c r="V194" s="26"/>
      <c r="W194" s="22"/>
      <c r="X194" s="22"/>
      <c r="Y194" s="22"/>
      <c r="Z194" s="22"/>
      <c r="AA194" s="22"/>
      <c r="AB194" s="22">
        <f t="shared" si="162"/>
        <v>1</v>
      </c>
      <c r="AC194" s="22"/>
    </row>
    <row r="195" spans="1:29">
      <c r="A195" s="19" t="s">
        <v>226</v>
      </c>
      <c r="B195" s="19">
        <v>1999</v>
      </c>
      <c r="C195" s="12" t="s">
        <v>227</v>
      </c>
      <c r="G195" s="64"/>
      <c r="H195" s="65"/>
      <c r="I195" s="25"/>
      <c r="K195" s="22"/>
      <c r="L195" s="26"/>
      <c r="M195" s="22"/>
      <c r="N195" s="22"/>
      <c r="O195" s="22"/>
      <c r="P195" s="22"/>
      <c r="Q195" s="23"/>
      <c r="R195" s="23"/>
      <c r="S195" s="23"/>
      <c r="T195" s="23"/>
      <c r="U195" s="23"/>
      <c r="V195" s="26"/>
      <c r="W195" s="22"/>
      <c r="X195" s="22"/>
      <c r="Y195" s="22"/>
      <c r="Z195" s="22"/>
      <c r="AA195" s="22"/>
      <c r="AB195" s="22">
        <f t="shared" si="162"/>
        <v>1</v>
      </c>
      <c r="AC195" s="22"/>
    </row>
    <row r="196" spans="1:29">
      <c r="A196" s="12" t="s">
        <v>228</v>
      </c>
      <c r="B196" s="12">
        <v>125</v>
      </c>
      <c r="C196" s="12">
        <v>1</v>
      </c>
      <c r="D196" s="12">
        <v>232</v>
      </c>
      <c r="E196" s="12">
        <v>106.02</v>
      </c>
      <c r="F196" s="12">
        <v>438</v>
      </c>
      <c r="G196" s="64">
        <f t="shared" si="160"/>
        <v>125</v>
      </c>
      <c r="H196" s="65">
        <f t="shared" si="161"/>
        <v>1.3711583924349882</v>
      </c>
      <c r="I196" s="25">
        <f t="shared" si="159"/>
        <v>0.221</v>
      </c>
      <c r="J196" s="12">
        <v>1275</v>
      </c>
      <c r="K196" s="22">
        <f t="shared" ref="K196:K208" si="164">ROUND((0.85*E196*W196+D196*X196)/1000,0)</f>
        <v>1161</v>
      </c>
      <c r="L196" s="26">
        <f t="shared" ref="L196:L208" si="165">F196/B196</f>
        <v>3.504</v>
      </c>
      <c r="M196" s="22">
        <f t="shared" ref="M196:M208" si="166">ROUND((E196*W196+D196*X196)/1000,0)</f>
        <v>1350</v>
      </c>
      <c r="N196" s="22">
        <f t="shared" ref="N196:N208" si="167">ROUND((0.85*E196*W196+6*C196*D196*W196/(B196-2*C196))/1000,0)</f>
        <v>1205</v>
      </c>
      <c r="O196" s="22">
        <f t="shared" ref="O196:O208" si="168">ROUND(((AA196*D196*X196)+(E196*W196*(1+Z196*(C196/B196)*(D196/E196))))/1000,0)</f>
        <v>1374</v>
      </c>
      <c r="P196" s="22">
        <f t="shared" ref="P196:P208" si="169">ROUND(AC196*O196,0)</f>
        <v>1353</v>
      </c>
      <c r="Q196" s="23">
        <f t="shared" ref="Q196:Q208" si="170">ROUND((J196/K196),3)</f>
        <v>1.0980000000000001</v>
      </c>
      <c r="R196" s="23">
        <f t="shared" ref="R196:R208" si="171">ROUND((J196/M196),2)</f>
        <v>0.94</v>
      </c>
      <c r="S196" s="23">
        <f t="shared" ref="S196:S208" si="172">ROUND((J196/N196),3)</f>
        <v>1.0580000000000001</v>
      </c>
      <c r="T196" s="23">
        <f t="shared" ref="T196:T208" si="173">ROUND((J196/O196),3)</f>
        <v>0.92800000000000005</v>
      </c>
      <c r="U196" s="23">
        <f t="shared" ref="U196:U208" si="174">ROUND((J196/P196),3)</f>
        <v>0.94199999999999995</v>
      </c>
      <c r="V196" s="26">
        <f t="shared" si="142"/>
        <v>6.6946161967407408E-2</v>
      </c>
      <c r="W196" s="22">
        <f t="shared" si="143"/>
        <v>11882.286342000001</v>
      </c>
      <c r="X196" s="22">
        <f t="shared" ref="X196:X208" si="175">0.785398*(B196*B196-(B196-2*C196)*(B196-2*C196))</f>
        <v>389.55740800000001</v>
      </c>
      <c r="Y196" s="22">
        <f t="shared" ref="Y196:Y208" si="176">SQRT((64*K196*F196*F196)/(PI()^3*((B196^4-(B196-2*C196)^4)*200+5.7*(E196+8)^0.33333*((B196-2*C196)^4-H196^4))))</f>
        <v>0.22142239079133391</v>
      </c>
      <c r="Z196" s="22">
        <f t="shared" si="163"/>
        <v>1.6371596478040762</v>
      </c>
      <c r="AA196" s="22">
        <f t="shared" ref="AA196:AA208" si="177">IF((0.25*(3+2*Y196))&gt;1,1,(0.25*(3+2*Y196)))</f>
        <v>0.86071119539566698</v>
      </c>
      <c r="AB196" s="22">
        <f t="shared" si="162"/>
        <v>1.0640402658623727</v>
      </c>
      <c r="AC196" s="22">
        <f t="shared" ref="AC196:AC208" si="178">IF(Y196&lt;0.2,1,(AB196-SQRT(AB196*AB196-4*Y196*Y196))/(2*Y196*Y196))</f>
        <v>0.98447121280258343</v>
      </c>
    </row>
    <row r="197" spans="1:29">
      <c r="A197" s="12" t="s">
        <v>229</v>
      </c>
      <c r="B197" s="12">
        <v>125</v>
      </c>
      <c r="C197" s="12">
        <v>1</v>
      </c>
      <c r="D197" s="12">
        <v>232</v>
      </c>
      <c r="E197" s="12">
        <v>106.02</v>
      </c>
      <c r="F197" s="12">
        <v>438</v>
      </c>
      <c r="G197" s="64">
        <f t="shared" si="160"/>
        <v>125</v>
      </c>
      <c r="H197" s="65">
        <f t="shared" si="161"/>
        <v>1.3711583924349882</v>
      </c>
      <c r="I197" s="25">
        <f t="shared" si="159"/>
        <v>0.221</v>
      </c>
      <c r="J197" s="12">
        <v>1239</v>
      </c>
      <c r="K197" s="22">
        <f t="shared" si="164"/>
        <v>1161</v>
      </c>
      <c r="L197" s="26">
        <f t="shared" si="165"/>
        <v>3.504</v>
      </c>
      <c r="M197" s="22">
        <f t="shared" si="166"/>
        <v>1350</v>
      </c>
      <c r="N197" s="22">
        <f t="shared" si="167"/>
        <v>1205</v>
      </c>
      <c r="O197" s="22">
        <f t="shared" si="168"/>
        <v>1374</v>
      </c>
      <c r="P197" s="22">
        <f t="shared" si="169"/>
        <v>1353</v>
      </c>
      <c r="Q197" s="23">
        <f t="shared" si="170"/>
        <v>1.0669999999999999</v>
      </c>
      <c r="R197" s="23">
        <f t="shared" si="171"/>
        <v>0.92</v>
      </c>
      <c r="S197" s="23">
        <f t="shared" si="172"/>
        <v>1.028</v>
      </c>
      <c r="T197" s="23">
        <f t="shared" si="173"/>
        <v>0.90200000000000002</v>
      </c>
      <c r="U197" s="23">
        <f t="shared" si="174"/>
        <v>0.91600000000000004</v>
      </c>
      <c r="V197" s="26">
        <f t="shared" si="142"/>
        <v>6.6946161967407408E-2</v>
      </c>
      <c r="W197" s="22">
        <f t="shared" si="143"/>
        <v>11882.286342000001</v>
      </c>
      <c r="X197" s="22">
        <f t="shared" si="175"/>
        <v>389.55740800000001</v>
      </c>
      <c r="Y197" s="22">
        <f t="shared" si="176"/>
        <v>0.22142239079133391</v>
      </c>
      <c r="Z197" s="22">
        <f t="shared" si="163"/>
        <v>1.6371596478040762</v>
      </c>
      <c r="AA197" s="22">
        <f t="shared" si="177"/>
        <v>0.86071119539566698</v>
      </c>
      <c r="AB197" s="22">
        <f t="shared" si="162"/>
        <v>1.0640402658623727</v>
      </c>
      <c r="AC197" s="22">
        <f t="shared" si="178"/>
        <v>0.98447121280258343</v>
      </c>
    </row>
    <row r="198" spans="1:29">
      <c r="A198" s="12" t="s">
        <v>230</v>
      </c>
      <c r="B198" s="12">
        <v>127</v>
      </c>
      <c r="C198" s="12">
        <v>2</v>
      </c>
      <c r="D198" s="12">
        <v>258</v>
      </c>
      <c r="E198" s="12">
        <v>106.02</v>
      </c>
      <c r="F198" s="12">
        <v>445</v>
      </c>
      <c r="G198" s="64">
        <f t="shared" si="160"/>
        <v>63.5</v>
      </c>
      <c r="H198" s="65">
        <f t="shared" si="161"/>
        <v>0.77460992907801418</v>
      </c>
      <c r="I198" s="25">
        <f t="shared" si="159"/>
        <v>0.20300000000000001</v>
      </c>
      <c r="J198" s="12">
        <v>1491</v>
      </c>
      <c r="K198" s="22">
        <f t="shared" si="164"/>
        <v>1273</v>
      </c>
      <c r="L198" s="26">
        <f t="shared" si="165"/>
        <v>3.5039370078740157</v>
      </c>
      <c r="M198" s="22">
        <f t="shared" si="166"/>
        <v>1462</v>
      </c>
      <c r="N198" s="22">
        <f t="shared" si="167"/>
        <v>1370</v>
      </c>
      <c r="O198" s="22">
        <f t="shared" si="168"/>
        <v>1521</v>
      </c>
      <c r="P198" s="22">
        <f t="shared" si="169"/>
        <v>1512</v>
      </c>
      <c r="Q198" s="23">
        <f t="shared" si="170"/>
        <v>1.171</v>
      </c>
      <c r="R198" s="23">
        <f t="shared" si="171"/>
        <v>1.02</v>
      </c>
      <c r="S198" s="23">
        <f t="shared" si="172"/>
        <v>1.0880000000000001</v>
      </c>
      <c r="T198" s="23">
        <f t="shared" si="173"/>
        <v>0.98</v>
      </c>
      <c r="U198" s="23">
        <f t="shared" si="174"/>
        <v>0.98599999999999999</v>
      </c>
      <c r="V198" s="26">
        <f t="shared" si="142"/>
        <v>0.13859964705882352</v>
      </c>
      <c r="W198" s="22">
        <f t="shared" si="143"/>
        <v>11882.286342000001</v>
      </c>
      <c r="X198" s="22">
        <f t="shared" si="175"/>
        <v>785.39800000000002</v>
      </c>
      <c r="Y198" s="22">
        <f t="shared" si="176"/>
        <v>0.20339279843615504</v>
      </c>
      <c r="Z198" s="22">
        <f t="shared" si="163"/>
        <v>1.8404999466778686</v>
      </c>
      <c r="AA198" s="22">
        <f t="shared" si="177"/>
        <v>0.85169639921807749</v>
      </c>
      <c r="AB198" s="22">
        <f t="shared" si="162"/>
        <v>1.0472138413753969</v>
      </c>
      <c r="AC198" s="22">
        <f t="shared" si="178"/>
        <v>0.99394107397580556</v>
      </c>
    </row>
    <row r="199" spans="1:29">
      <c r="A199" s="12" t="s">
        <v>231</v>
      </c>
      <c r="B199" s="12">
        <v>127</v>
      </c>
      <c r="C199" s="12">
        <v>2</v>
      </c>
      <c r="D199" s="12">
        <v>258</v>
      </c>
      <c r="E199" s="12">
        <v>106.02</v>
      </c>
      <c r="F199" s="12">
        <v>445</v>
      </c>
      <c r="G199" s="64">
        <f t="shared" si="160"/>
        <v>63.5</v>
      </c>
      <c r="H199" s="65">
        <f t="shared" si="161"/>
        <v>0.77460992907801418</v>
      </c>
      <c r="I199" s="25">
        <f t="shared" si="159"/>
        <v>0.20300000000000001</v>
      </c>
      <c r="J199" s="12">
        <v>1339</v>
      </c>
      <c r="K199" s="22">
        <f t="shared" si="164"/>
        <v>1273</v>
      </c>
      <c r="L199" s="26">
        <f t="shared" si="165"/>
        <v>3.5039370078740157</v>
      </c>
      <c r="M199" s="22">
        <f t="shared" si="166"/>
        <v>1462</v>
      </c>
      <c r="N199" s="22">
        <f t="shared" si="167"/>
        <v>1370</v>
      </c>
      <c r="O199" s="22">
        <f t="shared" si="168"/>
        <v>1521</v>
      </c>
      <c r="P199" s="22">
        <f t="shared" si="169"/>
        <v>1512</v>
      </c>
      <c r="Q199" s="23">
        <f t="shared" si="170"/>
        <v>1.052</v>
      </c>
      <c r="R199" s="23">
        <f t="shared" si="171"/>
        <v>0.92</v>
      </c>
      <c r="S199" s="23">
        <f t="shared" si="172"/>
        <v>0.97699999999999998</v>
      </c>
      <c r="T199" s="23">
        <f t="shared" si="173"/>
        <v>0.88</v>
      </c>
      <c r="U199" s="23">
        <f t="shared" si="174"/>
        <v>0.88600000000000001</v>
      </c>
      <c r="V199" s="26">
        <f t="shared" si="142"/>
        <v>0.13859964705882352</v>
      </c>
      <c r="W199" s="22">
        <f t="shared" si="143"/>
        <v>11882.286342000001</v>
      </c>
      <c r="X199" s="22">
        <f t="shared" si="175"/>
        <v>785.39800000000002</v>
      </c>
      <c r="Y199" s="22">
        <f t="shared" si="176"/>
        <v>0.20339279843615504</v>
      </c>
      <c r="Z199" s="22">
        <f t="shared" si="163"/>
        <v>1.8404999466778686</v>
      </c>
      <c r="AA199" s="22">
        <f t="shared" si="177"/>
        <v>0.85169639921807749</v>
      </c>
      <c r="AB199" s="22">
        <f t="shared" si="162"/>
        <v>1.0472138413753969</v>
      </c>
      <c r="AC199" s="22">
        <f t="shared" si="178"/>
        <v>0.99394107397580556</v>
      </c>
    </row>
    <row r="200" spans="1:29">
      <c r="A200" s="12" t="s">
        <v>232</v>
      </c>
      <c r="B200" s="12">
        <v>133</v>
      </c>
      <c r="C200" s="12">
        <v>3.5</v>
      </c>
      <c r="D200" s="12">
        <v>352</v>
      </c>
      <c r="E200" s="12">
        <v>106.02</v>
      </c>
      <c r="F200" s="12">
        <v>465</v>
      </c>
      <c r="G200" s="64">
        <f t="shared" si="160"/>
        <v>38</v>
      </c>
      <c r="H200" s="65">
        <f t="shared" si="161"/>
        <v>0.63243498817966903</v>
      </c>
      <c r="I200" s="25">
        <f t="shared" si="159"/>
        <v>0.19500000000000001</v>
      </c>
      <c r="J200" s="12">
        <v>1995</v>
      </c>
      <c r="K200" s="22">
        <f t="shared" si="164"/>
        <v>1625</v>
      </c>
      <c r="L200" s="26">
        <f t="shared" si="165"/>
        <v>3.4962406015037595</v>
      </c>
      <c r="M200" s="22">
        <f t="shared" si="166"/>
        <v>1823</v>
      </c>
      <c r="N200" s="22">
        <f t="shared" si="167"/>
        <v>1855</v>
      </c>
      <c r="O200" s="22">
        <f t="shared" si="168"/>
        <v>1971</v>
      </c>
      <c r="P200" s="22">
        <f t="shared" si="169"/>
        <v>1971</v>
      </c>
      <c r="Q200" s="23">
        <f t="shared" si="170"/>
        <v>1.228</v>
      </c>
      <c r="R200" s="23">
        <f t="shared" si="171"/>
        <v>1.0900000000000001</v>
      </c>
      <c r="S200" s="23">
        <f t="shared" si="172"/>
        <v>1.075</v>
      </c>
      <c r="T200" s="23">
        <f t="shared" si="173"/>
        <v>1.012</v>
      </c>
      <c r="U200" s="23">
        <f t="shared" si="174"/>
        <v>1.012</v>
      </c>
      <c r="V200" s="26">
        <f t="shared" ref="V200:V263" si="179">D200*X200/(1000*M200)</f>
        <v>0.27494358422819526</v>
      </c>
      <c r="W200" s="22">
        <f t="shared" si="143"/>
        <v>12468.978648</v>
      </c>
      <c r="X200" s="22">
        <f t="shared" si="175"/>
        <v>1423.9265740000001</v>
      </c>
      <c r="Y200" s="22">
        <f t="shared" si="176"/>
        <v>0.19467344605961784</v>
      </c>
      <c r="Z200" s="22">
        <f t="shared" si="163"/>
        <v>1.9428030081094281</v>
      </c>
      <c r="AA200" s="22">
        <f t="shared" si="177"/>
        <v>0.84733672302980889</v>
      </c>
      <c r="AB200" s="22">
        <f t="shared" si="162"/>
        <v>1</v>
      </c>
      <c r="AC200" s="22">
        <f t="shared" si="178"/>
        <v>1</v>
      </c>
    </row>
    <row r="201" spans="1:29">
      <c r="A201" s="12" t="s">
        <v>233</v>
      </c>
      <c r="B201" s="12">
        <v>133</v>
      </c>
      <c r="C201" s="12">
        <v>3.5</v>
      </c>
      <c r="D201" s="12">
        <v>352</v>
      </c>
      <c r="E201" s="12">
        <v>106.02</v>
      </c>
      <c r="F201" s="12">
        <v>465</v>
      </c>
      <c r="G201" s="64">
        <f t="shared" si="160"/>
        <v>38</v>
      </c>
      <c r="H201" s="65">
        <f t="shared" si="161"/>
        <v>0.63243498817966903</v>
      </c>
      <c r="I201" s="25">
        <f t="shared" si="159"/>
        <v>0.19500000000000001</v>
      </c>
      <c r="J201" s="12">
        <v>1991</v>
      </c>
      <c r="K201" s="22">
        <f t="shared" si="164"/>
        <v>1625</v>
      </c>
      <c r="L201" s="26">
        <f t="shared" si="165"/>
        <v>3.4962406015037595</v>
      </c>
      <c r="M201" s="22">
        <f t="shared" si="166"/>
        <v>1823</v>
      </c>
      <c r="N201" s="22">
        <f t="shared" si="167"/>
        <v>1855</v>
      </c>
      <c r="O201" s="22">
        <f t="shared" si="168"/>
        <v>1971</v>
      </c>
      <c r="P201" s="22">
        <f t="shared" si="169"/>
        <v>1971</v>
      </c>
      <c r="Q201" s="23">
        <f t="shared" si="170"/>
        <v>1.2250000000000001</v>
      </c>
      <c r="R201" s="23">
        <f t="shared" si="171"/>
        <v>1.0900000000000001</v>
      </c>
      <c r="S201" s="23">
        <f t="shared" si="172"/>
        <v>1.073</v>
      </c>
      <c r="T201" s="23">
        <f t="shared" si="173"/>
        <v>1.01</v>
      </c>
      <c r="U201" s="23">
        <f t="shared" si="174"/>
        <v>1.01</v>
      </c>
      <c r="V201" s="26">
        <f t="shared" si="179"/>
        <v>0.27494358422819526</v>
      </c>
      <c r="W201" s="22">
        <f t="shared" ref="W201:W264" si="180">0.785398*((B201-2*C201)*(B201-2*C201))</f>
        <v>12468.978648</v>
      </c>
      <c r="X201" s="22">
        <f t="shared" si="175"/>
        <v>1423.9265740000001</v>
      </c>
      <c r="Y201" s="22">
        <f t="shared" si="176"/>
        <v>0.19467344605961784</v>
      </c>
      <c r="Z201" s="22">
        <f t="shared" si="163"/>
        <v>1.9428030081094281</v>
      </c>
      <c r="AA201" s="22">
        <f t="shared" si="177"/>
        <v>0.84733672302980889</v>
      </c>
      <c r="AB201" s="22">
        <f t="shared" si="162"/>
        <v>1</v>
      </c>
      <c r="AC201" s="22">
        <f t="shared" si="178"/>
        <v>1</v>
      </c>
    </row>
    <row r="202" spans="1:29">
      <c r="A202" s="12" t="s">
        <v>234</v>
      </c>
      <c r="B202" s="12">
        <v>133</v>
      </c>
      <c r="C202" s="12">
        <v>3.5</v>
      </c>
      <c r="D202" s="12">
        <v>352</v>
      </c>
      <c r="E202" s="12">
        <v>106.02</v>
      </c>
      <c r="F202" s="12">
        <v>465</v>
      </c>
      <c r="G202" s="64">
        <f t="shared" si="160"/>
        <v>38</v>
      </c>
      <c r="H202" s="65">
        <f t="shared" si="161"/>
        <v>0.63243498817966903</v>
      </c>
      <c r="I202" s="25">
        <f t="shared" si="159"/>
        <v>0.19500000000000001</v>
      </c>
      <c r="J202" s="12">
        <v>1962</v>
      </c>
      <c r="K202" s="22">
        <f t="shared" si="164"/>
        <v>1625</v>
      </c>
      <c r="L202" s="26">
        <f t="shared" si="165"/>
        <v>3.4962406015037595</v>
      </c>
      <c r="M202" s="22">
        <f t="shared" si="166"/>
        <v>1823</v>
      </c>
      <c r="N202" s="22">
        <f t="shared" si="167"/>
        <v>1855</v>
      </c>
      <c r="O202" s="22">
        <f t="shared" si="168"/>
        <v>1971</v>
      </c>
      <c r="P202" s="22">
        <f t="shared" si="169"/>
        <v>1971</v>
      </c>
      <c r="Q202" s="23">
        <f t="shared" si="170"/>
        <v>1.2070000000000001</v>
      </c>
      <c r="R202" s="23">
        <f t="shared" si="171"/>
        <v>1.08</v>
      </c>
      <c r="S202" s="23">
        <f t="shared" si="172"/>
        <v>1.0580000000000001</v>
      </c>
      <c r="T202" s="23">
        <f t="shared" si="173"/>
        <v>0.995</v>
      </c>
      <c r="U202" s="23">
        <f t="shared" si="174"/>
        <v>0.995</v>
      </c>
      <c r="V202" s="26">
        <f t="shared" si="179"/>
        <v>0.27494358422819526</v>
      </c>
      <c r="W202" s="22">
        <f t="shared" si="180"/>
        <v>12468.978648</v>
      </c>
      <c r="X202" s="22">
        <f t="shared" si="175"/>
        <v>1423.9265740000001</v>
      </c>
      <c r="Y202" s="22">
        <f t="shared" si="176"/>
        <v>0.19467344605961784</v>
      </c>
      <c r="Z202" s="22">
        <f t="shared" si="163"/>
        <v>1.9428030081094281</v>
      </c>
      <c r="AA202" s="22">
        <f t="shared" si="177"/>
        <v>0.84733672302980889</v>
      </c>
      <c r="AB202" s="22">
        <f t="shared" si="162"/>
        <v>1</v>
      </c>
      <c r="AC202" s="22">
        <f t="shared" si="178"/>
        <v>1</v>
      </c>
    </row>
    <row r="203" spans="1:29">
      <c r="A203" s="12" t="s">
        <v>235</v>
      </c>
      <c r="B203" s="12">
        <v>133</v>
      </c>
      <c r="C203" s="12">
        <v>4.7</v>
      </c>
      <c r="D203" s="12">
        <v>352</v>
      </c>
      <c r="E203" s="12">
        <v>106.02</v>
      </c>
      <c r="F203" s="12">
        <v>465</v>
      </c>
      <c r="G203" s="64">
        <f t="shared" si="160"/>
        <v>28.297872340425531</v>
      </c>
      <c r="H203" s="65">
        <f t="shared" si="161"/>
        <v>0.47096222524017906</v>
      </c>
      <c r="I203" s="25">
        <f t="shared" si="159"/>
        <v>0.187</v>
      </c>
      <c r="J203" s="12">
        <v>2273</v>
      </c>
      <c r="K203" s="22">
        <f t="shared" si="164"/>
        <v>1748</v>
      </c>
      <c r="L203" s="26">
        <f t="shared" si="165"/>
        <v>3.4962406015037595</v>
      </c>
      <c r="M203" s="22">
        <f t="shared" si="166"/>
        <v>1939</v>
      </c>
      <c r="N203" s="22">
        <f t="shared" si="167"/>
        <v>2045</v>
      </c>
      <c r="O203" s="22">
        <f t="shared" si="168"/>
        <v>2139</v>
      </c>
      <c r="P203" s="22">
        <f t="shared" si="169"/>
        <v>2139</v>
      </c>
      <c r="Q203" s="23">
        <f t="shared" si="170"/>
        <v>1.3</v>
      </c>
      <c r="R203" s="23">
        <f t="shared" si="171"/>
        <v>1.17</v>
      </c>
      <c r="S203" s="23">
        <f t="shared" si="172"/>
        <v>1.111</v>
      </c>
      <c r="T203" s="23">
        <f t="shared" si="173"/>
        <v>1.0629999999999999</v>
      </c>
      <c r="U203" s="23">
        <f t="shared" si="174"/>
        <v>1.0629999999999999</v>
      </c>
      <c r="V203" s="26">
        <f t="shared" si="179"/>
        <v>0.34390552344292946</v>
      </c>
      <c r="W203" s="22">
        <f t="shared" si="180"/>
        <v>11998.49383008</v>
      </c>
      <c r="X203" s="22">
        <f t="shared" si="175"/>
        <v>1894.4113919200008</v>
      </c>
      <c r="Y203" s="22">
        <f t="shared" si="176"/>
        <v>0.18681613639580491</v>
      </c>
      <c r="Z203" s="22">
        <f t="shared" si="163"/>
        <v>2.0372060465811614</v>
      </c>
      <c r="AA203" s="22">
        <f t="shared" si="177"/>
        <v>0.84340806819790248</v>
      </c>
      <c r="AB203" s="22">
        <f t="shared" si="162"/>
        <v>1</v>
      </c>
      <c r="AC203" s="22">
        <f t="shared" si="178"/>
        <v>1</v>
      </c>
    </row>
    <row r="204" spans="1:29">
      <c r="A204" s="12" t="s">
        <v>236</v>
      </c>
      <c r="B204" s="12">
        <v>133</v>
      </c>
      <c r="C204" s="12">
        <v>4.7</v>
      </c>
      <c r="D204" s="12">
        <v>352</v>
      </c>
      <c r="E204" s="12">
        <v>106.02</v>
      </c>
      <c r="F204" s="12">
        <v>465</v>
      </c>
      <c r="G204" s="64">
        <f t="shared" si="160"/>
        <v>28.297872340425531</v>
      </c>
      <c r="H204" s="65">
        <f t="shared" si="161"/>
        <v>0.47096222524017906</v>
      </c>
      <c r="I204" s="25">
        <f t="shared" si="159"/>
        <v>0.187</v>
      </c>
      <c r="J204" s="12">
        <v>2158</v>
      </c>
      <c r="K204" s="22">
        <f t="shared" si="164"/>
        <v>1748</v>
      </c>
      <c r="L204" s="26">
        <f t="shared" si="165"/>
        <v>3.4962406015037595</v>
      </c>
      <c r="M204" s="22">
        <f t="shared" si="166"/>
        <v>1939</v>
      </c>
      <c r="N204" s="22">
        <f t="shared" si="167"/>
        <v>2045</v>
      </c>
      <c r="O204" s="22">
        <f t="shared" si="168"/>
        <v>2139</v>
      </c>
      <c r="P204" s="22">
        <f t="shared" si="169"/>
        <v>2139</v>
      </c>
      <c r="Q204" s="23">
        <f t="shared" si="170"/>
        <v>1.2350000000000001</v>
      </c>
      <c r="R204" s="23">
        <f t="shared" si="171"/>
        <v>1.1100000000000001</v>
      </c>
      <c r="S204" s="23">
        <f t="shared" si="172"/>
        <v>1.0549999999999999</v>
      </c>
      <c r="T204" s="23">
        <f t="shared" si="173"/>
        <v>1.0089999999999999</v>
      </c>
      <c r="U204" s="23">
        <f t="shared" si="174"/>
        <v>1.0089999999999999</v>
      </c>
      <c r="V204" s="26">
        <f t="shared" si="179"/>
        <v>0.34390552344292946</v>
      </c>
      <c r="W204" s="22">
        <f t="shared" si="180"/>
        <v>11998.49383008</v>
      </c>
      <c r="X204" s="22">
        <f t="shared" si="175"/>
        <v>1894.4113919200008</v>
      </c>
      <c r="Y204" s="22">
        <f t="shared" si="176"/>
        <v>0.18681613639580491</v>
      </c>
      <c r="Z204" s="22">
        <f t="shared" si="163"/>
        <v>2.0372060465811614</v>
      </c>
      <c r="AA204" s="22">
        <f t="shared" si="177"/>
        <v>0.84340806819790248</v>
      </c>
      <c r="AB204" s="22">
        <f t="shared" si="162"/>
        <v>1</v>
      </c>
      <c r="AC204" s="22">
        <f t="shared" si="178"/>
        <v>1</v>
      </c>
    </row>
    <row r="205" spans="1:29">
      <c r="A205" s="12" t="s">
        <v>237</v>
      </c>
      <c r="B205" s="12">
        <v>133</v>
      </c>
      <c r="C205" s="12">
        <v>4.7</v>
      </c>
      <c r="D205" s="12">
        <v>352</v>
      </c>
      <c r="E205" s="12">
        <v>106.02</v>
      </c>
      <c r="F205" s="12">
        <v>465</v>
      </c>
      <c r="G205" s="64">
        <f t="shared" si="160"/>
        <v>28.297872340425531</v>
      </c>
      <c r="H205" s="65">
        <f t="shared" si="161"/>
        <v>0.47096222524017906</v>
      </c>
      <c r="I205" s="25">
        <f t="shared" si="159"/>
        <v>0.187</v>
      </c>
      <c r="J205" s="12">
        <v>2253</v>
      </c>
      <c r="K205" s="22">
        <f t="shared" si="164"/>
        <v>1748</v>
      </c>
      <c r="L205" s="26">
        <f t="shared" si="165"/>
        <v>3.4962406015037595</v>
      </c>
      <c r="M205" s="22">
        <f t="shared" si="166"/>
        <v>1939</v>
      </c>
      <c r="N205" s="22">
        <f t="shared" si="167"/>
        <v>2045</v>
      </c>
      <c r="O205" s="22">
        <f t="shared" si="168"/>
        <v>2139</v>
      </c>
      <c r="P205" s="22">
        <f t="shared" si="169"/>
        <v>2139</v>
      </c>
      <c r="Q205" s="23">
        <f t="shared" si="170"/>
        <v>1.2889999999999999</v>
      </c>
      <c r="R205" s="23">
        <f t="shared" si="171"/>
        <v>1.1599999999999999</v>
      </c>
      <c r="S205" s="23">
        <f t="shared" si="172"/>
        <v>1.1020000000000001</v>
      </c>
      <c r="T205" s="23">
        <f t="shared" si="173"/>
        <v>1.0529999999999999</v>
      </c>
      <c r="U205" s="23">
        <f t="shared" si="174"/>
        <v>1.0529999999999999</v>
      </c>
      <c r="V205" s="26">
        <f t="shared" si="179"/>
        <v>0.34390552344292946</v>
      </c>
      <c r="W205" s="22">
        <f t="shared" si="180"/>
        <v>11998.49383008</v>
      </c>
      <c r="X205" s="22">
        <f t="shared" si="175"/>
        <v>1894.4113919200008</v>
      </c>
      <c r="Y205" s="22">
        <f t="shared" si="176"/>
        <v>0.18681613639580491</v>
      </c>
      <c r="Z205" s="22">
        <f t="shared" si="163"/>
        <v>2.0372060465811614</v>
      </c>
      <c r="AA205" s="22">
        <f t="shared" si="177"/>
        <v>0.84340806819790248</v>
      </c>
      <c r="AB205" s="22">
        <f t="shared" si="162"/>
        <v>1</v>
      </c>
      <c r="AC205" s="22">
        <f t="shared" si="178"/>
        <v>1</v>
      </c>
    </row>
    <row r="206" spans="1:29">
      <c r="A206" s="12" t="s">
        <v>238</v>
      </c>
      <c r="B206" s="12">
        <v>127</v>
      </c>
      <c r="C206" s="12">
        <v>7</v>
      </c>
      <c r="D206" s="12">
        <v>429</v>
      </c>
      <c r="E206" s="12">
        <v>106.02</v>
      </c>
      <c r="F206" s="12">
        <v>445</v>
      </c>
      <c r="G206" s="64">
        <f t="shared" si="160"/>
        <v>18.142857142857142</v>
      </c>
      <c r="H206" s="65">
        <f t="shared" si="161"/>
        <v>0.36800405268490377</v>
      </c>
      <c r="I206" s="25">
        <f t="shared" si="159"/>
        <v>0.187</v>
      </c>
      <c r="J206" s="12">
        <v>3404</v>
      </c>
      <c r="K206" s="22">
        <f t="shared" si="164"/>
        <v>2036</v>
      </c>
      <c r="L206" s="26">
        <f t="shared" si="165"/>
        <v>3.5039370078740157</v>
      </c>
      <c r="M206" s="22">
        <f t="shared" si="166"/>
        <v>2195</v>
      </c>
      <c r="N206" s="22">
        <f t="shared" si="167"/>
        <v>2503</v>
      </c>
      <c r="O206" s="22">
        <f t="shared" si="168"/>
        <v>2502</v>
      </c>
      <c r="P206" s="22">
        <f t="shared" si="169"/>
        <v>2502</v>
      </c>
      <c r="Q206" s="23">
        <f t="shared" si="170"/>
        <v>1.6719999999999999</v>
      </c>
      <c r="R206" s="23">
        <f t="shared" si="171"/>
        <v>1.55</v>
      </c>
      <c r="S206" s="23">
        <f t="shared" si="172"/>
        <v>1.36</v>
      </c>
      <c r="T206" s="23">
        <f t="shared" si="173"/>
        <v>1.361</v>
      </c>
      <c r="U206" s="23">
        <f t="shared" si="174"/>
        <v>1.361</v>
      </c>
      <c r="V206" s="26">
        <f t="shared" si="179"/>
        <v>0.51576496269703875</v>
      </c>
      <c r="W206" s="22">
        <f t="shared" si="180"/>
        <v>10028.747062</v>
      </c>
      <c r="X206" s="22">
        <f t="shared" si="175"/>
        <v>2638.9372800000001</v>
      </c>
      <c r="Y206" s="22">
        <f t="shared" si="176"/>
        <v>0.18650014232215348</v>
      </c>
      <c r="Z206" s="22">
        <f t="shared" si="163"/>
        <v>2.0410465195052803</v>
      </c>
      <c r="AA206" s="22">
        <f t="shared" si="177"/>
        <v>0.84325007116107675</v>
      </c>
      <c r="AB206" s="22">
        <f t="shared" si="162"/>
        <v>1</v>
      </c>
      <c r="AC206" s="22">
        <f t="shared" si="178"/>
        <v>1</v>
      </c>
    </row>
    <row r="207" spans="1:29">
      <c r="A207" s="12" t="s">
        <v>239</v>
      </c>
      <c r="B207" s="12">
        <v>127</v>
      </c>
      <c r="C207" s="12">
        <v>7</v>
      </c>
      <c r="D207" s="12">
        <v>429</v>
      </c>
      <c r="E207" s="12">
        <v>106.02</v>
      </c>
      <c r="F207" s="12">
        <v>445</v>
      </c>
      <c r="G207" s="64">
        <f t="shared" si="160"/>
        <v>18.142857142857142</v>
      </c>
      <c r="H207" s="65">
        <f t="shared" si="161"/>
        <v>0.36800405268490377</v>
      </c>
      <c r="I207" s="25">
        <f t="shared" si="159"/>
        <v>0.187</v>
      </c>
      <c r="J207" s="12">
        <v>3370</v>
      </c>
      <c r="K207" s="22">
        <f t="shared" si="164"/>
        <v>2036</v>
      </c>
      <c r="L207" s="26">
        <f t="shared" si="165"/>
        <v>3.5039370078740157</v>
      </c>
      <c r="M207" s="22">
        <f t="shared" si="166"/>
        <v>2195</v>
      </c>
      <c r="N207" s="22">
        <f t="shared" si="167"/>
        <v>2503</v>
      </c>
      <c r="O207" s="22">
        <f t="shared" si="168"/>
        <v>2502</v>
      </c>
      <c r="P207" s="22">
        <f t="shared" si="169"/>
        <v>2502</v>
      </c>
      <c r="Q207" s="23">
        <f t="shared" si="170"/>
        <v>1.655</v>
      </c>
      <c r="R207" s="23">
        <f t="shared" si="171"/>
        <v>1.54</v>
      </c>
      <c r="S207" s="23">
        <f t="shared" si="172"/>
        <v>1.3460000000000001</v>
      </c>
      <c r="T207" s="23">
        <f t="shared" si="173"/>
        <v>1.347</v>
      </c>
      <c r="U207" s="23">
        <f t="shared" si="174"/>
        <v>1.347</v>
      </c>
      <c r="V207" s="26">
        <f t="shared" si="179"/>
        <v>0.51576496269703875</v>
      </c>
      <c r="W207" s="22">
        <f t="shared" si="180"/>
        <v>10028.747062</v>
      </c>
      <c r="X207" s="22">
        <f t="shared" si="175"/>
        <v>2638.9372800000001</v>
      </c>
      <c r="Y207" s="22">
        <f t="shared" si="176"/>
        <v>0.18650014232215348</v>
      </c>
      <c r="Z207" s="22">
        <f t="shared" si="163"/>
        <v>2.0410465195052803</v>
      </c>
      <c r="AA207" s="22">
        <f t="shared" si="177"/>
        <v>0.84325007116107675</v>
      </c>
      <c r="AB207" s="22">
        <f t="shared" si="162"/>
        <v>1</v>
      </c>
      <c r="AC207" s="22">
        <f t="shared" si="178"/>
        <v>1</v>
      </c>
    </row>
    <row r="208" spans="1:29">
      <c r="A208" s="12" t="s">
        <v>240</v>
      </c>
      <c r="B208" s="12">
        <v>127</v>
      </c>
      <c r="C208" s="12">
        <v>7</v>
      </c>
      <c r="D208" s="12">
        <v>429</v>
      </c>
      <c r="E208" s="12">
        <v>106.02</v>
      </c>
      <c r="F208" s="12">
        <v>445</v>
      </c>
      <c r="G208" s="64">
        <f t="shared" si="160"/>
        <v>18.142857142857142</v>
      </c>
      <c r="H208" s="65">
        <f t="shared" si="161"/>
        <v>0.36800405268490377</v>
      </c>
      <c r="I208" s="25">
        <f t="shared" si="159"/>
        <v>0.187</v>
      </c>
      <c r="J208" s="12">
        <v>3364</v>
      </c>
      <c r="K208" s="22">
        <f t="shared" si="164"/>
        <v>2036</v>
      </c>
      <c r="L208" s="26">
        <f t="shared" si="165"/>
        <v>3.5039370078740157</v>
      </c>
      <c r="M208" s="22">
        <f t="shared" si="166"/>
        <v>2195</v>
      </c>
      <c r="N208" s="22">
        <f t="shared" si="167"/>
        <v>2503</v>
      </c>
      <c r="O208" s="22">
        <f t="shared" si="168"/>
        <v>2502</v>
      </c>
      <c r="P208" s="22">
        <f t="shared" si="169"/>
        <v>2502</v>
      </c>
      <c r="Q208" s="23">
        <f t="shared" si="170"/>
        <v>1.6519999999999999</v>
      </c>
      <c r="R208" s="23">
        <f t="shared" si="171"/>
        <v>1.53</v>
      </c>
      <c r="S208" s="23">
        <f t="shared" si="172"/>
        <v>1.3440000000000001</v>
      </c>
      <c r="T208" s="23">
        <f t="shared" si="173"/>
        <v>1.345</v>
      </c>
      <c r="U208" s="23">
        <f t="shared" si="174"/>
        <v>1.345</v>
      </c>
      <c r="V208" s="26">
        <f t="shared" si="179"/>
        <v>0.51576496269703875</v>
      </c>
      <c r="W208" s="22">
        <f t="shared" si="180"/>
        <v>10028.747062</v>
      </c>
      <c r="X208" s="22">
        <f t="shared" si="175"/>
        <v>2638.9372800000001</v>
      </c>
      <c r="Y208" s="22">
        <f t="shared" si="176"/>
        <v>0.18650014232215348</v>
      </c>
      <c r="Z208" s="22">
        <f t="shared" si="163"/>
        <v>2.0410465195052803</v>
      </c>
      <c r="AA208" s="22">
        <f t="shared" si="177"/>
        <v>0.84325007116107675</v>
      </c>
      <c r="AB208" s="22">
        <f t="shared" si="162"/>
        <v>1</v>
      </c>
      <c r="AC208" s="22">
        <f t="shared" si="178"/>
        <v>1</v>
      </c>
    </row>
    <row r="209" spans="1:29">
      <c r="G209" s="64"/>
      <c r="H209" s="65"/>
      <c r="I209" s="25"/>
      <c r="K209" s="22"/>
      <c r="L209" s="26"/>
      <c r="M209" s="22"/>
      <c r="N209" s="22"/>
      <c r="O209" s="22"/>
      <c r="P209" s="22"/>
      <c r="Q209" s="23"/>
      <c r="R209" s="23"/>
      <c r="S209" s="23"/>
      <c r="T209" s="23"/>
      <c r="U209" s="23"/>
      <c r="V209" s="26"/>
      <c r="W209" s="22"/>
      <c r="X209" s="22"/>
      <c r="Y209" s="22"/>
      <c r="Z209" s="22"/>
      <c r="AA209" s="22"/>
      <c r="AB209" s="22">
        <f t="shared" si="162"/>
        <v>1</v>
      </c>
      <c r="AC209" s="22"/>
    </row>
    <row r="210" spans="1:29">
      <c r="A210" s="19" t="s">
        <v>241</v>
      </c>
      <c r="B210" s="19">
        <v>1982</v>
      </c>
      <c r="C210" s="12" t="s">
        <v>242</v>
      </c>
      <c r="G210" s="64"/>
      <c r="H210" s="65"/>
      <c r="I210" s="25"/>
      <c r="K210" s="22"/>
      <c r="L210" s="26"/>
      <c r="M210" s="22"/>
      <c r="N210" s="22"/>
      <c r="O210" s="22"/>
      <c r="P210" s="22"/>
      <c r="Q210" s="23"/>
      <c r="R210" s="23"/>
      <c r="S210" s="23"/>
      <c r="T210" s="23"/>
      <c r="U210" s="23"/>
      <c r="V210" s="26"/>
      <c r="W210" s="22"/>
      <c r="X210" s="22"/>
      <c r="Y210" s="22"/>
      <c r="Z210" s="22"/>
      <c r="AA210" s="22"/>
      <c r="AB210" s="22">
        <f t="shared" si="162"/>
        <v>1</v>
      </c>
      <c r="AC210" s="22"/>
    </row>
    <row r="211" spans="1:29">
      <c r="A211" s="12" t="s">
        <v>243</v>
      </c>
      <c r="B211" s="12">
        <v>100</v>
      </c>
      <c r="C211" s="12">
        <v>2.5</v>
      </c>
      <c r="D211" s="12">
        <v>433.2</v>
      </c>
      <c r="E211" s="12">
        <v>45.77</v>
      </c>
      <c r="F211" s="12">
        <v>300</v>
      </c>
      <c r="G211" s="64">
        <f t="shared" si="160"/>
        <v>40</v>
      </c>
      <c r="H211" s="65">
        <f t="shared" si="161"/>
        <v>0.81929078014184398</v>
      </c>
      <c r="I211" s="25">
        <f t="shared" si="159"/>
        <v>0.14399999999999999</v>
      </c>
      <c r="J211" s="12">
        <v>828</v>
      </c>
      <c r="K211" s="22">
        <f t="shared" ref="K211:K236" si="181">ROUND((0.85*E211*W211+D211*X211)/1000,0)</f>
        <v>607</v>
      </c>
      <c r="L211" s="26">
        <f t="shared" ref="L211:L236" si="182">F211/B211</f>
        <v>3</v>
      </c>
      <c r="M211" s="22">
        <f t="shared" ref="M211:M236" si="183">ROUND((E211*W211+D211*X211)/1000,0)</f>
        <v>656</v>
      </c>
      <c r="N211" s="22">
        <f t="shared" ref="N211:N236" si="184">ROUND((0.85*E211*W211+6*C211*D211*W211/(B211-2*C211))/1000,0)</f>
        <v>761</v>
      </c>
      <c r="O211" s="22">
        <f t="shared" ref="O211:O236" si="185">ROUND(((AA211*D211*X211)+(E211*W211*(1+Z211*(C211/B211)*(D211/E211))))/1000,0)</f>
        <v>796</v>
      </c>
      <c r="P211" s="22">
        <f t="shared" ref="P211:P236" si="186">ROUND(AC211*O211,0)</f>
        <v>796</v>
      </c>
      <c r="Q211" s="23">
        <f t="shared" ref="Q211:Q236" si="187">ROUND((J211/K211),3)</f>
        <v>1.3640000000000001</v>
      </c>
      <c r="R211" s="23">
        <f t="shared" ref="R211:R236" si="188">ROUND((J211/M211),2)</f>
        <v>1.26</v>
      </c>
      <c r="S211" s="23">
        <f t="shared" ref="S211:S236" si="189">ROUND((J211/N211),3)</f>
        <v>1.0880000000000001</v>
      </c>
      <c r="T211" s="23">
        <f t="shared" ref="T211:T236" si="190">ROUND((J211/O211),3)</f>
        <v>1.04</v>
      </c>
      <c r="U211" s="23">
        <f t="shared" ref="U211:U236" si="191">ROUND((J211/P211),3)</f>
        <v>1.04</v>
      </c>
      <c r="V211" s="26">
        <f t="shared" si="179"/>
        <v>0.50568377021341471</v>
      </c>
      <c r="W211" s="22">
        <f t="shared" si="180"/>
        <v>7088.21695</v>
      </c>
      <c r="X211" s="22">
        <f t="shared" ref="X211:X236" si="192">0.785398*(B211*B211-(B211-2*C211)*(B211-2*C211))</f>
        <v>765.76305000000002</v>
      </c>
      <c r="Y211" s="22">
        <f t="shared" ref="Y211:Y236" si="193">SQRT((64*K211*F211*F211)/(PI()^3*((B211^4-(B211-2*C211)^4)*200+5.7*(E211+8)^0.33333*((B211-2*C211)^4-H211^4))))</f>
        <v>0.14368045565640999</v>
      </c>
      <c r="Z211" s="22">
        <f t="shared" si="163"/>
        <v>2.5928608170961867</v>
      </c>
      <c r="AA211" s="22">
        <f t="shared" ref="AA211:AA236" si="194">IF((0.25*(3+2*Y211))&gt;1,1,(0.25*(3+2*Y211)))</f>
        <v>0.82184022782820498</v>
      </c>
      <c r="AB211" s="22">
        <f t="shared" si="162"/>
        <v>1</v>
      </c>
      <c r="AC211" s="22">
        <f t="shared" ref="AC211:AC236" si="195">IF(Y211&lt;0.2,1,(AB211-SQRT(AB211*AB211-4*Y211*Y211))/(2*Y211*Y211))</f>
        <v>1</v>
      </c>
    </row>
    <row r="212" spans="1:29">
      <c r="A212" s="12" t="s">
        <v>244</v>
      </c>
      <c r="B212" s="12">
        <v>100</v>
      </c>
      <c r="C212" s="12">
        <v>3</v>
      </c>
      <c r="D212" s="12">
        <v>426.3</v>
      </c>
      <c r="E212" s="12">
        <v>35.17</v>
      </c>
      <c r="F212" s="12">
        <v>300</v>
      </c>
      <c r="G212" s="64">
        <f t="shared" si="160"/>
        <v>33.333333333333336</v>
      </c>
      <c r="H212" s="65">
        <f t="shared" si="161"/>
        <v>0.67186761229314429</v>
      </c>
      <c r="I212" s="25">
        <f t="shared" si="159"/>
        <v>0.13700000000000001</v>
      </c>
      <c r="J212" s="12">
        <v>777</v>
      </c>
      <c r="K212" s="22">
        <f t="shared" si="181"/>
        <v>597</v>
      </c>
      <c r="L212" s="26">
        <f t="shared" si="182"/>
        <v>3</v>
      </c>
      <c r="M212" s="22">
        <f t="shared" si="183"/>
        <v>634</v>
      </c>
      <c r="N212" s="22">
        <f t="shared" si="184"/>
        <v>774</v>
      </c>
      <c r="O212" s="22">
        <f t="shared" si="185"/>
        <v>802</v>
      </c>
      <c r="P212" s="22">
        <f t="shared" si="186"/>
        <v>802</v>
      </c>
      <c r="Q212" s="23">
        <f t="shared" si="187"/>
        <v>1.302</v>
      </c>
      <c r="R212" s="23">
        <f t="shared" si="188"/>
        <v>1.23</v>
      </c>
      <c r="S212" s="23">
        <f t="shared" si="189"/>
        <v>1.004</v>
      </c>
      <c r="T212" s="23">
        <f t="shared" si="190"/>
        <v>0.96899999999999997</v>
      </c>
      <c r="U212" s="23">
        <f t="shared" si="191"/>
        <v>0.96899999999999997</v>
      </c>
      <c r="V212" s="26">
        <f t="shared" si="179"/>
        <v>0.61470797295520507</v>
      </c>
      <c r="W212" s="22">
        <f t="shared" si="180"/>
        <v>6939.7767280000007</v>
      </c>
      <c r="X212" s="22">
        <f t="shared" si="192"/>
        <v>914.20327200000008</v>
      </c>
      <c r="Y212" s="22">
        <f t="shared" si="193"/>
        <v>0.13657000316210191</v>
      </c>
      <c r="Z212" s="22">
        <f t="shared" si="163"/>
        <v>2.6905281594839559</v>
      </c>
      <c r="AA212" s="22">
        <f t="shared" si="194"/>
        <v>0.818285001581051</v>
      </c>
      <c r="AB212" s="22">
        <f t="shared" si="162"/>
        <v>1</v>
      </c>
      <c r="AC212" s="22">
        <f t="shared" si="195"/>
        <v>1</v>
      </c>
    </row>
    <row r="213" spans="1:29">
      <c r="A213" s="12" t="s">
        <v>245</v>
      </c>
      <c r="B213" s="12">
        <v>210</v>
      </c>
      <c r="C213" s="12">
        <v>2.5</v>
      </c>
      <c r="D213" s="12">
        <v>237.2</v>
      </c>
      <c r="E213" s="12">
        <v>26.56</v>
      </c>
      <c r="F213" s="12">
        <v>630</v>
      </c>
      <c r="G213" s="64">
        <f t="shared" si="160"/>
        <v>84</v>
      </c>
      <c r="H213" s="65">
        <f t="shared" si="161"/>
        <v>0.94207092198581555</v>
      </c>
      <c r="I213" s="25">
        <f t="shared" si="159"/>
        <v>0.11600000000000001</v>
      </c>
      <c r="J213" s="12">
        <v>1637</v>
      </c>
      <c r="K213" s="22">
        <f t="shared" si="181"/>
        <v>1132</v>
      </c>
      <c r="L213" s="26">
        <f t="shared" si="182"/>
        <v>3</v>
      </c>
      <c r="M213" s="22">
        <f t="shared" si="183"/>
        <v>1263</v>
      </c>
      <c r="N213" s="22">
        <f t="shared" si="184"/>
        <v>1318</v>
      </c>
      <c r="O213" s="22">
        <f t="shared" si="185"/>
        <v>1467</v>
      </c>
      <c r="P213" s="22">
        <f t="shared" si="186"/>
        <v>1467</v>
      </c>
      <c r="Q213" s="23">
        <f t="shared" si="187"/>
        <v>1.446</v>
      </c>
      <c r="R213" s="23">
        <f t="shared" si="188"/>
        <v>1.3</v>
      </c>
      <c r="S213" s="23">
        <f t="shared" si="189"/>
        <v>1.242</v>
      </c>
      <c r="T213" s="23">
        <f t="shared" si="190"/>
        <v>1.1160000000000001</v>
      </c>
      <c r="U213" s="23">
        <f t="shared" si="191"/>
        <v>1.1160000000000001</v>
      </c>
      <c r="V213" s="26">
        <f t="shared" si="179"/>
        <v>0.30606891656373714</v>
      </c>
      <c r="W213" s="22">
        <f t="shared" si="180"/>
        <v>33006.35095</v>
      </c>
      <c r="X213" s="22">
        <f t="shared" si="192"/>
        <v>1629.7008500000002</v>
      </c>
      <c r="Y213" s="22">
        <f t="shared" si="193"/>
        <v>0.11632745729070583</v>
      </c>
      <c r="Z213" s="22">
        <f t="shared" si="163"/>
        <v>2.9779873545571993</v>
      </c>
      <c r="AA213" s="22">
        <f t="shared" si="194"/>
        <v>0.80816372864535291</v>
      </c>
      <c r="AB213" s="22">
        <f t="shared" si="162"/>
        <v>1</v>
      </c>
      <c r="AC213" s="22">
        <f t="shared" si="195"/>
        <v>1</v>
      </c>
    </row>
    <row r="214" spans="1:29">
      <c r="A214" s="12" t="s">
        <v>246</v>
      </c>
      <c r="B214" s="12">
        <v>100</v>
      </c>
      <c r="C214" s="12">
        <v>2.5</v>
      </c>
      <c r="D214" s="12">
        <v>244</v>
      </c>
      <c r="E214" s="12">
        <v>34.85</v>
      </c>
      <c r="F214" s="12">
        <v>300</v>
      </c>
      <c r="G214" s="64">
        <f t="shared" si="160"/>
        <v>40</v>
      </c>
      <c r="H214" s="65">
        <f t="shared" si="161"/>
        <v>0.46146572104018913</v>
      </c>
      <c r="I214" s="25">
        <f t="shared" si="159"/>
        <v>0.11799999999999999</v>
      </c>
      <c r="J214" s="12">
        <v>670</v>
      </c>
      <c r="K214" s="22">
        <f t="shared" si="181"/>
        <v>397</v>
      </c>
      <c r="L214" s="26">
        <f t="shared" si="182"/>
        <v>3</v>
      </c>
      <c r="M214" s="22">
        <f t="shared" si="183"/>
        <v>434</v>
      </c>
      <c r="N214" s="22">
        <f t="shared" si="184"/>
        <v>483</v>
      </c>
      <c r="O214" s="22">
        <f t="shared" si="185"/>
        <v>526</v>
      </c>
      <c r="P214" s="22">
        <f t="shared" si="186"/>
        <v>526</v>
      </c>
      <c r="Q214" s="23">
        <f t="shared" si="187"/>
        <v>1.6879999999999999</v>
      </c>
      <c r="R214" s="23">
        <f t="shared" si="188"/>
        <v>1.54</v>
      </c>
      <c r="S214" s="23">
        <f t="shared" si="189"/>
        <v>1.387</v>
      </c>
      <c r="T214" s="23">
        <f t="shared" si="190"/>
        <v>1.274</v>
      </c>
      <c r="U214" s="23">
        <f t="shared" si="191"/>
        <v>1.274</v>
      </c>
      <c r="V214" s="26">
        <f t="shared" si="179"/>
        <v>0.43052116175115213</v>
      </c>
      <c r="W214" s="22">
        <f t="shared" si="180"/>
        <v>7088.21695</v>
      </c>
      <c r="X214" s="22">
        <f t="shared" si="192"/>
        <v>765.76305000000002</v>
      </c>
      <c r="Y214" s="22">
        <f t="shared" si="193"/>
        <v>0.11758060547103301</v>
      </c>
      <c r="Z214" s="22">
        <f t="shared" si="163"/>
        <v>2.9597871780957803</v>
      </c>
      <c r="AA214" s="22">
        <f t="shared" si="194"/>
        <v>0.80879030273551655</v>
      </c>
      <c r="AB214" s="22">
        <f t="shared" si="162"/>
        <v>1</v>
      </c>
      <c r="AC214" s="22">
        <f t="shared" si="195"/>
        <v>1</v>
      </c>
    </row>
    <row r="215" spans="1:29">
      <c r="A215" s="12" t="s">
        <v>247</v>
      </c>
      <c r="B215" s="12">
        <v>100</v>
      </c>
      <c r="C215" s="12">
        <v>2</v>
      </c>
      <c r="D215" s="12">
        <v>236.2</v>
      </c>
      <c r="E215" s="12">
        <v>34.85</v>
      </c>
      <c r="F215" s="12">
        <v>300</v>
      </c>
      <c r="G215" s="64">
        <f t="shared" si="160"/>
        <v>50</v>
      </c>
      <c r="H215" s="65">
        <f t="shared" si="161"/>
        <v>0.5583924349881797</v>
      </c>
      <c r="I215" s="25">
        <f t="shared" si="159"/>
        <v>0.11899999999999999</v>
      </c>
      <c r="J215" s="12">
        <v>537</v>
      </c>
      <c r="K215" s="22">
        <f t="shared" si="181"/>
        <v>360</v>
      </c>
      <c r="L215" s="26">
        <f t="shared" si="182"/>
        <v>3</v>
      </c>
      <c r="M215" s="22">
        <f t="shared" si="183"/>
        <v>398</v>
      </c>
      <c r="N215" s="22">
        <f t="shared" si="184"/>
        <v>428</v>
      </c>
      <c r="O215" s="22">
        <f t="shared" si="185"/>
        <v>470</v>
      </c>
      <c r="P215" s="22">
        <f t="shared" si="186"/>
        <v>470</v>
      </c>
      <c r="Q215" s="23">
        <f t="shared" si="187"/>
        <v>1.492</v>
      </c>
      <c r="R215" s="23">
        <f t="shared" si="188"/>
        <v>1.35</v>
      </c>
      <c r="S215" s="23">
        <f t="shared" si="189"/>
        <v>1.2549999999999999</v>
      </c>
      <c r="T215" s="23">
        <f t="shared" si="190"/>
        <v>1.143</v>
      </c>
      <c r="U215" s="23">
        <f t="shared" si="191"/>
        <v>1.143</v>
      </c>
      <c r="V215" s="26">
        <f t="shared" si="179"/>
        <v>0.36542871848844216</v>
      </c>
      <c r="W215" s="22">
        <f t="shared" si="180"/>
        <v>7238.2279680000001</v>
      </c>
      <c r="X215" s="22">
        <f t="shared" si="192"/>
        <v>615.75203199999999</v>
      </c>
      <c r="Y215" s="22">
        <f t="shared" si="193"/>
        <v>0.11919498745953472</v>
      </c>
      <c r="Z215" s="22">
        <f t="shared" si="163"/>
        <v>2.9364192976017449</v>
      </c>
      <c r="AA215" s="22">
        <f t="shared" si="194"/>
        <v>0.80959749372976741</v>
      </c>
      <c r="AB215" s="22">
        <f t="shared" si="162"/>
        <v>1</v>
      </c>
      <c r="AC215" s="22">
        <f t="shared" si="195"/>
        <v>1</v>
      </c>
    </row>
    <row r="216" spans="1:29">
      <c r="A216" s="12" t="s">
        <v>248</v>
      </c>
      <c r="B216" s="12">
        <v>100</v>
      </c>
      <c r="C216" s="12">
        <v>1.5</v>
      </c>
      <c r="D216" s="12">
        <v>232.3</v>
      </c>
      <c r="E216" s="12">
        <v>34.85</v>
      </c>
      <c r="F216" s="12">
        <v>300</v>
      </c>
      <c r="G216" s="64">
        <f t="shared" si="160"/>
        <v>66.666666666666671</v>
      </c>
      <c r="H216" s="65">
        <f t="shared" si="161"/>
        <v>0.73223010244286846</v>
      </c>
      <c r="I216" s="25">
        <f t="shared" si="159"/>
        <v>0.122</v>
      </c>
      <c r="J216" s="12">
        <v>505</v>
      </c>
      <c r="K216" s="22">
        <f t="shared" si="181"/>
        <v>327</v>
      </c>
      <c r="L216" s="26">
        <f t="shared" si="182"/>
        <v>3</v>
      </c>
      <c r="M216" s="22">
        <f t="shared" si="183"/>
        <v>365</v>
      </c>
      <c r="N216" s="22">
        <f t="shared" si="184"/>
        <v>378</v>
      </c>
      <c r="O216" s="22">
        <f t="shared" si="185"/>
        <v>419</v>
      </c>
      <c r="P216" s="22">
        <f t="shared" si="186"/>
        <v>419</v>
      </c>
      <c r="Q216" s="23">
        <f t="shared" si="187"/>
        <v>1.544</v>
      </c>
      <c r="R216" s="23">
        <f t="shared" si="188"/>
        <v>1.38</v>
      </c>
      <c r="S216" s="23">
        <f t="shared" si="189"/>
        <v>1.3360000000000001</v>
      </c>
      <c r="T216" s="23">
        <f t="shared" si="190"/>
        <v>1.2050000000000001</v>
      </c>
      <c r="U216" s="23">
        <f t="shared" si="191"/>
        <v>1.2050000000000001</v>
      </c>
      <c r="V216" s="26">
        <f t="shared" si="179"/>
        <v>0.29541573052438364</v>
      </c>
      <c r="W216" s="22">
        <f t="shared" si="180"/>
        <v>7389.8097820000003</v>
      </c>
      <c r="X216" s="22">
        <f t="shared" si="192"/>
        <v>464.17021800000003</v>
      </c>
      <c r="Y216" s="22">
        <f t="shared" si="193"/>
        <v>0.12232089093078559</v>
      </c>
      <c r="Z216" s="22">
        <f t="shared" si="163"/>
        <v>2.8914243238681863</v>
      </c>
      <c r="AA216" s="22">
        <f t="shared" si="194"/>
        <v>0.81116044546539279</v>
      </c>
      <c r="AB216" s="22">
        <f t="shared" si="162"/>
        <v>1</v>
      </c>
      <c r="AC216" s="22">
        <f t="shared" si="195"/>
        <v>1</v>
      </c>
    </row>
    <row r="217" spans="1:29">
      <c r="A217" s="12" t="s">
        <v>249</v>
      </c>
      <c r="B217" s="12">
        <v>92</v>
      </c>
      <c r="C217" s="12">
        <v>3</v>
      </c>
      <c r="D217" s="12">
        <v>260.7</v>
      </c>
      <c r="E217" s="12">
        <v>23.37</v>
      </c>
      <c r="F217" s="12">
        <v>276</v>
      </c>
      <c r="G217" s="64">
        <f t="shared" si="160"/>
        <v>30.666666666666668</v>
      </c>
      <c r="H217" s="65">
        <f t="shared" si="161"/>
        <v>0.37800472813238767</v>
      </c>
      <c r="I217" s="25">
        <f t="shared" si="159"/>
        <v>0.11</v>
      </c>
      <c r="J217" s="12">
        <v>538</v>
      </c>
      <c r="K217" s="22">
        <f t="shared" si="181"/>
        <v>334</v>
      </c>
      <c r="L217" s="26">
        <f t="shared" si="182"/>
        <v>3</v>
      </c>
      <c r="M217" s="22">
        <f t="shared" si="183"/>
        <v>354</v>
      </c>
      <c r="N217" s="22">
        <f t="shared" si="184"/>
        <v>432</v>
      </c>
      <c r="O217" s="22">
        <f t="shared" si="185"/>
        <v>464</v>
      </c>
      <c r="P217" s="22">
        <f t="shared" si="186"/>
        <v>464</v>
      </c>
      <c r="Q217" s="23">
        <f t="shared" si="187"/>
        <v>1.611</v>
      </c>
      <c r="R217" s="23">
        <f t="shared" si="188"/>
        <v>1.52</v>
      </c>
      <c r="S217" s="23">
        <f t="shared" si="189"/>
        <v>1.2450000000000001</v>
      </c>
      <c r="T217" s="23">
        <f t="shared" si="190"/>
        <v>1.159</v>
      </c>
      <c r="U217" s="23">
        <f t="shared" si="191"/>
        <v>1.159</v>
      </c>
      <c r="V217" s="26">
        <f t="shared" si="179"/>
        <v>0.61773017001355934</v>
      </c>
      <c r="W217" s="22">
        <f t="shared" si="180"/>
        <v>5808.8036080000002</v>
      </c>
      <c r="X217" s="22">
        <f t="shared" si="192"/>
        <v>838.80506400000002</v>
      </c>
      <c r="Y217" s="22">
        <f t="shared" si="193"/>
        <v>0.10961134605442627</v>
      </c>
      <c r="Z217" s="22">
        <f t="shared" si="163"/>
        <v>3.0764391001187885</v>
      </c>
      <c r="AA217" s="22">
        <f t="shared" si="194"/>
        <v>0.80480567302721318</v>
      </c>
      <c r="AB217" s="22">
        <f t="shared" si="162"/>
        <v>1</v>
      </c>
      <c r="AC217" s="22">
        <f t="shared" si="195"/>
        <v>1</v>
      </c>
    </row>
    <row r="218" spans="1:29">
      <c r="A218" s="12" t="s">
        <v>250</v>
      </c>
      <c r="B218" s="12">
        <v>108</v>
      </c>
      <c r="C218" s="12">
        <v>4</v>
      </c>
      <c r="D218" s="12">
        <v>332</v>
      </c>
      <c r="E218" s="12">
        <v>41.17</v>
      </c>
      <c r="F218" s="12">
        <v>324</v>
      </c>
      <c r="G218" s="64">
        <f t="shared" si="160"/>
        <v>27</v>
      </c>
      <c r="H218" s="65">
        <f t="shared" si="161"/>
        <v>0.42382978723404252</v>
      </c>
      <c r="I218" s="25">
        <f t="shared" si="159"/>
        <v>0.129</v>
      </c>
      <c r="J218" s="12">
        <v>970</v>
      </c>
      <c r="K218" s="22">
        <f t="shared" si="181"/>
        <v>709</v>
      </c>
      <c r="L218" s="26">
        <f t="shared" si="182"/>
        <v>3</v>
      </c>
      <c r="M218" s="22">
        <f t="shared" si="183"/>
        <v>757</v>
      </c>
      <c r="N218" s="22">
        <f t="shared" si="184"/>
        <v>901</v>
      </c>
      <c r="O218" s="22">
        <f t="shared" si="185"/>
        <v>947</v>
      </c>
      <c r="P218" s="22">
        <f t="shared" si="186"/>
        <v>947</v>
      </c>
      <c r="Q218" s="23">
        <f t="shared" si="187"/>
        <v>1.3680000000000001</v>
      </c>
      <c r="R218" s="23">
        <f t="shared" si="188"/>
        <v>1.28</v>
      </c>
      <c r="S218" s="23">
        <f t="shared" si="189"/>
        <v>1.077</v>
      </c>
      <c r="T218" s="23">
        <f t="shared" si="190"/>
        <v>1.024</v>
      </c>
      <c r="U218" s="23">
        <f t="shared" si="191"/>
        <v>1.024</v>
      </c>
      <c r="V218" s="26">
        <f t="shared" si="179"/>
        <v>0.57317246275297229</v>
      </c>
      <c r="W218" s="22">
        <f t="shared" si="180"/>
        <v>7853.9800000000005</v>
      </c>
      <c r="X218" s="22">
        <f t="shared" si="192"/>
        <v>1306.902272</v>
      </c>
      <c r="Y218" s="22">
        <f t="shared" si="193"/>
        <v>0.12854030782916409</v>
      </c>
      <c r="Z218" s="22">
        <f t="shared" si="163"/>
        <v>2.802888687686341</v>
      </c>
      <c r="AA218" s="22">
        <f t="shared" si="194"/>
        <v>0.81427015391458202</v>
      </c>
      <c r="AB218" s="22">
        <f t="shared" si="162"/>
        <v>1</v>
      </c>
      <c r="AC218" s="22">
        <f t="shared" si="195"/>
        <v>1</v>
      </c>
    </row>
    <row r="219" spans="1:29">
      <c r="A219" s="12" t="s">
        <v>251</v>
      </c>
      <c r="B219" s="12">
        <v>100</v>
      </c>
      <c r="C219" s="12">
        <v>2.5</v>
      </c>
      <c r="D219" s="12">
        <v>433.2</v>
      </c>
      <c r="E219" s="12">
        <v>48.35</v>
      </c>
      <c r="F219" s="12">
        <v>300</v>
      </c>
      <c r="G219" s="64">
        <f t="shared" si="160"/>
        <v>40</v>
      </c>
      <c r="H219" s="65">
        <f t="shared" si="161"/>
        <v>0.81929078014184398</v>
      </c>
      <c r="I219" s="25">
        <f t="shared" si="159"/>
        <v>0.14499999999999999</v>
      </c>
      <c r="J219" s="12">
        <v>828</v>
      </c>
      <c r="K219" s="22">
        <f t="shared" si="181"/>
        <v>623</v>
      </c>
      <c r="L219" s="26">
        <f t="shared" si="182"/>
        <v>3</v>
      </c>
      <c r="M219" s="22">
        <f t="shared" si="183"/>
        <v>674</v>
      </c>
      <c r="N219" s="22">
        <f t="shared" si="184"/>
        <v>776</v>
      </c>
      <c r="O219" s="22">
        <f t="shared" si="185"/>
        <v>813</v>
      </c>
      <c r="P219" s="22">
        <f t="shared" si="186"/>
        <v>813</v>
      </c>
      <c r="Q219" s="23">
        <f t="shared" si="187"/>
        <v>1.329</v>
      </c>
      <c r="R219" s="23">
        <f t="shared" si="188"/>
        <v>1.23</v>
      </c>
      <c r="S219" s="23">
        <f t="shared" si="189"/>
        <v>1.0669999999999999</v>
      </c>
      <c r="T219" s="23">
        <f t="shared" si="190"/>
        <v>1.018</v>
      </c>
      <c r="U219" s="23">
        <f t="shared" si="191"/>
        <v>1.018</v>
      </c>
      <c r="V219" s="26">
        <f t="shared" si="179"/>
        <v>0.49217886240356085</v>
      </c>
      <c r="W219" s="22">
        <f t="shared" si="180"/>
        <v>7088.21695</v>
      </c>
      <c r="X219" s="22">
        <f t="shared" si="192"/>
        <v>765.76305000000002</v>
      </c>
      <c r="Y219" s="22">
        <f t="shared" si="193"/>
        <v>0.14519555547580684</v>
      </c>
      <c r="Z219" s="22">
        <f t="shared" si="163"/>
        <v>2.5722719623063517</v>
      </c>
      <c r="AA219" s="22">
        <f t="shared" si="194"/>
        <v>0.82259777773790344</v>
      </c>
      <c r="AB219" s="22">
        <f t="shared" si="162"/>
        <v>1</v>
      </c>
      <c r="AC219" s="22">
        <f t="shared" si="195"/>
        <v>1</v>
      </c>
    </row>
    <row r="220" spans="1:29">
      <c r="A220" s="12" t="s">
        <v>252</v>
      </c>
      <c r="B220" s="12">
        <v>210</v>
      </c>
      <c r="C220" s="12">
        <v>2.5</v>
      </c>
      <c r="D220" s="12">
        <v>237.2</v>
      </c>
      <c r="E220" s="12">
        <v>27.82</v>
      </c>
      <c r="F220" s="12">
        <v>630</v>
      </c>
      <c r="G220" s="64">
        <f t="shared" si="160"/>
        <v>84</v>
      </c>
      <c r="H220" s="65">
        <f t="shared" si="161"/>
        <v>0.94207092198581555</v>
      </c>
      <c r="I220" s="25">
        <f t="shared" si="159"/>
        <v>0.11799999999999999</v>
      </c>
      <c r="J220" s="12">
        <v>1637</v>
      </c>
      <c r="K220" s="22">
        <f t="shared" si="181"/>
        <v>1167</v>
      </c>
      <c r="L220" s="26">
        <f t="shared" si="182"/>
        <v>3</v>
      </c>
      <c r="M220" s="22">
        <f t="shared" si="183"/>
        <v>1305</v>
      </c>
      <c r="N220" s="22">
        <f t="shared" si="184"/>
        <v>1353</v>
      </c>
      <c r="O220" s="22">
        <f t="shared" si="185"/>
        <v>1507</v>
      </c>
      <c r="P220" s="22">
        <f t="shared" si="186"/>
        <v>1507</v>
      </c>
      <c r="Q220" s="23">
        <f t="shared" si="187"/>
        <v>1.403</v>
      </c>
      <c r="R220" s="23">
        <f t="shared" si="188"/>
        <v>1.25</v>
      </c>
      <c r="S220" s="23">
        <f t="shared" si="189"/>
        <v>1.21</v>
      </c>
      <c r="T220" s="23">
        <f t="shared" si="190"/>
        <v>1.0860000000000001</v>
      </c>
      <c r="U220" s="23">
        <f t="shared" si="191"/>
        <v>1.0860000000000001</v>
      </c>
      <c r="V220" s="26">
        <f t="shared" si="179"/>
        <v>0.29621842269731802</v>
      </c>
      <c r="W220" s="22">
        <f t="shared" si="180"/>
        <v>33006.35095</v>
      </c>
      <c r="X220" s="22">
        <f t="shared" si="192"/>
        <v>1629.7008500000002</v>
      </c>
      <c r="Y220" s="22">
        <f t="shared" si="193"/>
        <v>0.11777427347029118</v>
      </c>
      <c r="Z220" s="22">
        <f t="shared" si="163"/>
        <v>2.9569791921543471</v>
      </c>
      <c r="AA220" s="22">
        <f t="shared" si="194"/>
        <v>0.80888713673514556</v>
      </c>
      <c r="AB220" s="22">
        <f t="shared" si="162"/>
        <v>1</v>
      </c>
      <c r="AC220" s="22">
        <f t="shared" si="195"/>
        <v>1</v>
      </c>
    </row>
    <row r="221" spans="1:29">
      <c r="A221" s="12" t="s">
        <v>253</v>
      </c>
      <c r="B221" s="12">
        <v>100</v>
      </c>
      <c r="C221" s="12">
        <v>2.5</v>
      </c>
      <c r="D221" s="12">
        <v>244</v>
      </c>
      <c r="E221" s="12">
        <v>36.19</v>
      </c>
      <c r="F221" s="12">
        <v>300</v>
      </c>
      <c r="G221" s="64">
        <f t="shared" si="160"/>
        <v>40</v>
      </c>
      <c r="H221" s="65">
        <f t="shared" si="161"/>
        <v>0.46146572104018913</v>
      </c>
      <c r="I221" s="25">
        <f t="shared" si="159"/>
        <v>0.11899999999999999</v>
      </c>
      <c r="J221" s="12">
        <v>670</v>
      </c>
      <c r="K221" s="22">
        <f t="shared" si="181"/>
        <v>405</v>
      </c>
      <c r="L221" s="26">
        <f t="shared" si="182"/>
        <v>3</v>
      </c>
      <c r="M221" s="22">
        <f t="shared" si="183"/>
        <v>443</v>
      </c>
      <c r="N221" s="22">
        <f t="shared" si="184"/>
        <v>491</v>
      </c>
      <c r="O221" s="22">
        <f t="shared" si="185"/>
        <v>535</v>
      </c>
      <c r="P221" s="22">
        <f t="shared" si="186"/>
        <v>535</v>
      </c>
      <c r="Q221" s="23">
        <f t="shared" si="187"/>
        <v>1.6539999999999999</v>
      </c>
      <c r="R221" s="23">
        <f t="shared" si="188"/>
        <v>1.51</v>
      </c>
      <c r="S221" s="23">
        <f t="shared" si="189"/>
        <v>1.365</v>
      </c>
      <c r="T221" s="23">
        <f t="shared" si="190"/>
        <v>1.252</v>
      </c>
      <c r="U221" s="23">
        <f t="shared" si="191"/>
        <v>1.252</v>
      </c>
      <c r="V221" s="26">
        <f t="shared" si="179"/>
        <v>0.42177468216704295</v>
      </c>
      <c r="W221" s="22">
        <f t="shared" si="180"/>
        <v>7088.21695</v>
      </c>
      <c r="X221" s="22">
        <f t="shared" si="192"/>
        <v>765.76305000000002</v>
      </c>
      <c r="Y221" s="22">
        <f t="shared" si="193"/>
        <v>0.11857325339745152</v>
      </c>
      <c r="Z221" s="22">
        <f t="shared" si="163"/>
        <v>2.9454082913085036</v>
      </c>
      <c r="AA221" s="22">
        <f t="shared" si="194"/>
        <v>0.80928662669872575</v>
      </c>
      <c r="AB221" s="22">
        <f t="shared" si="162"/>
        <v>1</v>
      </c>
      <c r="AC221" s="22">
        <f t="shared" si="195"/>
        <v>1</v>
      </c>
    </row>
    <row r="222" spans="1:29">
      <c r="A222" s="12" t="s">
        <v>254</v>
      </c>
      <c r="B222" s="12">
        <v>100</v>
      </c>
      <c r="C222" s="12">
        <v>1.5</v>
      </c>
      <c r="D222" s="12">
        <v>232.3</v>
      </c>
      <c r="E222" s="12">
        <v>36.19</v>
      </c>
      <c r="F222" s="12">
        <v>300</v>
      </c>
      <c r="G222" s="64">
        <f t="shared" si="160"/>
        <v>66.666666666666671</v>
      </c>
      <c r="H222" s="65">
        <f t="shared" si="161"/>
        <v>0.73223010244286846</v>
      </c>
      <c r="I222" s="25">
        <f t="shared" si="159"/>
        <v>0.124</v>
      </c>
      <c r="J222" s="12">
        <v>505</v>
      </c>
      <c r="K222" s="22">
        <f t="shared" si="181"/>
        <v>335</v>
      </c>
      <c r="L222" s="26">
        <f t="shared" si="182"/>
        <v>3</v>
      </c>
      <c r="M222" s="22">
        <f t="shared" si="183"/>
        <v>375</v>
      </c>
      <c r="N222" s="22">
        <f t="shared" si="184"/>
        <v>387</v>
      </c>
      <c r="O222" s="22">
        <f t="shared" si="185"/>
        <v>429</v>
      </c>
      <c r="P222" s="22">
        <f t="shared" si="186"/>
        <v>429</v>
      </c>
      <c r="Q222" s="23">
        <f t="shared" si="187"/>
        <v>1.5069999999999999</v>
      </c>
      <c r="R222" s="23">
        <f t="shared" si="188"/>
        <v>1.35</v>
      </c>
      <c r="S222" s="23">
        <f t="shared" si="189"/>
        <v>1.3049999999999999</v>
      </c>
      <c r="T222" s="23">
        <f t="shared" si="190"/>
        <v>1.177</v>
      </c>
      <c r="U222" s="23">
        <f t="shared" si="191"/>
        <v>1.177</v>
      </c>
      <c r="V222" s="26">
        <f t="shared" si="179"/>
        <v>0.28753797771040007</v>
      </c>
      <c r="W222" s="22">
        <f t="shared" si="180"/>
        <v>7389.8097820000003</v>
      </c>
      <c r="X222" s="22">
        <f t="shared" si="192"/>
        <v>464.17021800000003</v>
      </c>
      <c r="Y222" s="22">
        <f t="shared" si="193"/>
        <v>0.12353128471374439</v>
      </c>
      <c r="Z222" s="22">
        <f t="shared" si="163"/>
        <v>2.8740908639472083</v>
      </c>
      <c r="AA222" s="22">
        <f t="shared" si="194"/>
        <v>0.81176564235687221</v>
      </c>
      <c r="AB222" s="22">
        <f t="shared" si="162"/>
        <v>1</v>
      </c>
      <c r="AC222" s="22">
        <f t="shared" si="195"/>
        <v>1</v>
      </c>
    </row>
    <row r="223" spans="1:29">
      <c r="A223" s="12" t="s">
        <v>255</v>
      </c>
      <c r="B223" s="12">
        <v>100</v>
      </c>
      <c r="C223" s="12">
        <v>2</v>
      </c>
      <c r="D223" s="12">
        <v>236.2</v>
      </c>
      <c r="E223" s="12">
        <v>36.19</v>
      </c>
      <c r="F223" s="12">
        <v>300</v>
      </c>
      <c r="G223" s="64">
        <f t="shared" si="160"/>
        <v>50</v>
      </c>
      <c r="H223" s="65">
        <f t="shared" si="161"/>
        <v>0.5583924349881797</v>
      </c>
      <c r="I223" s="25">
        <f t="shared" si="159"/>
        <v>0.12</v>
      </c>
      <c r="J223" s="12">
        <v>537</v>
      </c>
      <c r="K223" s="22">
        <f t="shared" si="181"/>
        <v>368</v>
      </c>
      <c r="L223" s="26">
        <f t="shared" si="182"/>
        <v>3</v>
      </c>
      <c r="M223" s="22">
        <f t="shared" si="183"/>
        <v>407</v>
      </c>
      <c r="N223" s="22">
        <f t="shared" si="184"/>
        <v>436</v>
      </c>
      <c r="O223" s="22">
        <f t="shared" si="185"/>
        <v>480</v>
      </c>
      <c r="P223" s="22">
        <f t="shared" si="186"/>
        <v>480</v>
      </c>
      <c r="Q223" s="23">
        <f t="shared" si="187"/>
        <v>1.4590000000000001</v>
      </c>
      <c r="R223" s="23">
        <f t="shared" si="188"/>
        <v>1.32</v>
      </c>
      <c r="S223" s="23">
        <f t="shared" si="189"/>
        <v>1.232</v>
      </c>
      <c r="T223" s="23">
        <f t="shared" si="190"/>
        <v>1.119</v>
      </c>
      <c r="U223" s="23">
        <f t="shared" si="191"/>
        <v>1.119</v>
      </c>
      <c r="V223" s="26">
        <f t="shared" si="179"/>
        <v>0.35734798515577393</v>
      </c>
      <c r="W223" s="22">
        <f t="shared" si="180"/>
        <v>7238.2279680000001</v>
      </c>
      <c r="X223" s="22">
        <f t="shared" si="192"/>
        <v>615.75203199999999</v>
      </c>
      <c r="Y223" s="22">
        <f t="shared" si="193"/>
        <v>0.12028898491747732</v>
      </c>
      <c r="Z223" s="22">
        <f t="shared" si="163"/>
        <v>2.9206342571987807</v>
      </c>
      <c r="AA223" s="22">
        <f t="shared" si="194"/>
        <v>0.81014449245873865</v>
      </c>
      <c r="AB223" s="22">
        <f t="shared" si="162"/>
        <v>1</v>
      </c>
      <c r="AC223" s="22">
        <f t="shared" si="195"/>
        <v>1</v>
      </c>
    </row>
    <row r="224" spans="1:29">
      <c r="A224" s="12" t="s">
        <v>256</v>
      </c>
      <c r="B224" s="12">
        <v>106</v>
      </c>
      <c r="C224" s="12">
        <v>3</v>
      </c>
      <c r="D224" s="12">
        <v>298.89999999999998</v>
      </c>
      <c r="E224" s="12">
        <v>43.21</v>
      </c>
      <c r="F224" s="12">
        <v>278</v>
      </c>
      <c r="G224" s="64">
        <f t="shared" si="160"/>
        <v>35.333333333333336</v>
      </c>
      <c r="H224" s="65">
        <f t="shared" si="161"/>
        <v>0.499344365642238</v>
      </c>
      <c r="I224" s="25">
        <f t="shared" si="159"/>
        <v>0.112</v>
      </c>
      <c r="J224" s="12">
        <v>848</v>
      </c>
      <c r="K224" s="22">
        <f t="shared" si="181"/>
        <v>579</v>
      </c>
      <c r="L224" s="26">
        <f t="shared" si="182"/>
        <v>2.6226415094339623</v>
      </c>
      <c r="M224" s="22">
        <f t="shared" si="183"/>
        <v>630</v>
      </c>
      <c r="N224" s="22">
        <f t="shared" si="184"/>
        <v>711</v>
      </c>
      <c r="O224" s="22">
        <f t="shared" si="185"/>
        <v>775</v>
      </c>
      <c r="P224" s="22">
        <f t="shared" si="186"/>
        <v>775</v>
      </c>
      <c r="Q224" s="23">
        <f t="shared" si="187"/>
        <v>1.4650000000000001</v>
      </c>
      <c r="R224" s="23">
        <f t="shared" si="188"/>
        <v>1.35</v>
      </c>
      <c r="S224" s="23">
        <f t="shared" si="189"/>
        <v>1.1930000000000001</v>
      </c>
      <c r="T224" s="23">
        <f t="shared" si="190"/>
        <v>1.0940000000000001</v>
      </c>
      <c r="U224" s="23">
        <f t="shared" si="191"/>
        <v>1.0940000000000001</v>
      </c>
      <c r="V224" s="26">
        <f t="shared" si="179"/>
        <v>0.46056785917333326</v>
      </c>
      <c r="W224" s="22">
        <f t="shared" si="180"/>
        <v>7853.9800000000005</v>
      </c>
      <c r="X224" s="22">
        <f t="shared" si="192"/>
        <v>970.75192800000002</v>
      </c>
      <c r="Y224" s="22">
        <f t="shared" si="193"/>
        <v>0.11197655394335104</v>
      </c>
      <c r="Z224" s="22">
        <f t="shared" si="163"/>
        <v>3.0415924788094855</v>
      </c>
      <c r="AA224" s="22">
        <f t="shared" si="194"/>
        <v>0.80598827697167552</v>
      </c>
      <c r="AB224" s="22">
        <f t="shared" si="162"/>
        <v>1</v>
      </c>
      <c r="AC224" s="22">
        <f t="shared" si="195"/>
        <v>1</v>
      </c>
    </row>
    <row r="225" spans="1:29">
      <c r="A225" s="12" t="s">
        <v>257</v>
      </c>
      <c r="B225" s="12">
        <v>101.5</v>
      </c>
      <c r="C225" s="12">
        <v>3.4</v>
      </c>
      <c r="D225" s="12">
        <v>602.70000000000005</v>
      </c>
      <c r="E225" s="12">
        <v>32.68</v>
      </c>
      <c r="F225" s="12">
        <v>203</v>
      </c>
      <c r="G225" s="64">
        <f t="shared" si="160"/>
        <v>29.852941176470591</v>
      </c>
      <c r="H225" s="65">
        <f t="shared" si="161"/>
        <v>0.85070296203587825</v>
      </c>
      <c r="I225" s="25">
        <f t="shared" si="159"/>
        <v>0.10199999999999999</v>
      </c>
      <c r="J225" s="12">
        <v>1080</v>
      </c>
      <c r="K225" s="22">
        <f t="shared" si="181"/>
        <v>827</v>
      </c>
      <c r="L225" s="26">
        <f t="shared" si="182"/>
        <v>2</v>
      </c>
      <c r="M225" s="22">
        <f t="shared" si="183"/>
        <v>862</v>
      </c>
      <c r="N225" s="22">
        <f t="shared" si="184"/>
        <v>1110</v>
      </c>
      <c r="O225" s="22">
        <f t="shared" si="185"/>
        <v>1189</v>
      </c>
      <c r="P225" s="22">
        <f t="shared" si="186"/>
        <v>1189</v>
      </c>
      <c r="Q225" s="23">
        <f t="shared" si="187"/>
        <v>1.306</v>
      </c>
      <c r="R225" s="23">
        <f t="shared" si="188"/>
        <v>1.25</v>
      </c>
      <c r="S225" s="23">
        <f t="shared" si="189"/>
        <v>0.97299999999999998</v>
      </c>
      <c r="T225" s="23">
        <f t="shared" si="190"/>
        <v>0.90800000000000003</v>
      </c>
      <c r="U225" s="23">
        <f t="shared" si="191"/>
        <v>0.90800000000000003</v>
      </c>
      <c r="V225" s="26">
        <f t="shared" si="179"/>
        <v>0.73264169746674701</v>
      </c>
      <c r="W225" s="22">
        <f t="shared" si="180"/>
        <v>7043.5199498200009</v>
      </c>
      <c r="X225" s="22">
        <f t="shared" si="192"/>
        <v>1047.8465956799998</v>
      </c>
      <c r="Y225" s="22">
        <f t="shared" si="193"/>
        <v>0.10232351407729588</v>
      </c>
      <c r="Z225" s="22">
        <f t="shared" si="163"/>
        <v>3.1850067156331785</v>
      </c>
      <c r="AA225" s="22">
        <f t="shared" si="194"/>
        <v>0.80116175703864789</v>
      </c>
      <c r="AB225" s="22">
        <f t="shared" si="162"/>
        <v>1</v>
      </c>
      <c r="AC225" s="22">
        <f t="shared" si="195"/>
        <v>1</v>
      </c>
    </row>
    <row r="226" spans="1:29">
      <c r="A226" s="12" t="s">
        <v>258</v>
      </c>
      <c r="B226" s="12">
        <v>153</v>
      </c>
      <c r="C226" s="12">
        <v>3.2</v>
      </c>
      <c r="D226" s="12">
        <v>413.6</v>
      </c>
      <c r="E226" s="12">
        <v>21.54</v>
      </c>
      <c r="F226" s="12">
        <v>322</v>
      </c>
      <c r="G226" s="64">
        <f t="shared" si="160"/>
        <v>47.8125</v>
      </c>
      <c r="H226" s="65">
        <f t="shared" si="161"/>
        <v>0.93500000000000005</v>
      </c>
      <c r="I226" s="25">
        <f t="shared" si="159"/>
        <v>8.8999999999999996E-2</v>
      </c>
      <c r="J226" s="12">
        <v>1191</v>
      </c>
      <c r="K226" s="22">
        <f t="shared" si="181"/>
        <v>932</v>
      </c>
      <c r="L226" s="26">
        <f t="shared" si="182"/>
        <v>2.1045751633986929</v>
      </c>
      <c r="M226" s="22">
        <f t="shared" si="183"/>
        <v>986</v>
      </c>
      <c r="N226" s="22">
        <f t="shared" si="184"/>
        <v>1223</v>
      </c>
      <c r="O226" s="22">
        <f t="shared" si="185"/>
        <v>1354</v>
      </c>
      <c r="P226" s="22">
        <f t="shared" si="186"/>
        <v>1354</v>
      </c>
      <c r="Q226" s="23">
        <f t="shared" si="187"/>
        <v>1.278</v>
      </c>
      <c r="R226" s="23">
        <f t="shared" si="188"/>
        <v>1.21</v>
      </c>
      <c r="S226" s="23">
        <f t="shared" si="189"/>
        <v>0.97399999999999998</v>
      </c>
      <c r="T226" s="23">
        <f t="shared" si="190"/>
        <v>0.88</v>
      </c>
      <c r="U226" s="23">
        <f t="shared" si="191"/>
        <v>0.88</v>
      </c>
      <c r="V226" s="26">
        <f t="shared" si="179"/>
        <v>0.63170627242112865</v>
      </c>
      <c r="W226" s="22">
        <f t="shared" si="180"/>
        <v>16879.428240879999</v>
      </c>
      <c r="X226" s="22">
        <f t="shared" si="192"/>
        <v>1505.953541120002</v>
      </c>
      <c r="Y226" s="22">
        <f t="shared" si="193"/>
        <v>8.869059172479693E-2</v>
      </c>
      <c r="Z226" s="22">
        <f t="shared" si="163"/>
        <v>3.3929464111196657</v>
      </c>
      <c r="AA226" s="22">
        <f t="shared" si="194"/>
        <v>0.79434529586239844</v>
      </c>
      <c r="AB226" s="22">
        <f t="shared" si="162"/>
        <v>1</v>
      </c>
      <c r="AC226" s="22">
        <f t="shared" si="195"/>
        <v>1</v>
      </c>
    </row>
    <row r="227" spans="1:29">
      <c r="A227" s="12" t="s">
        <v>259</v>
      </c>
      <c r="B227" s="12">
        <v>76.5</v>
      </c>
      <c r="C227" s="12">
        <v>1.7</v>
      </c>
      <c r="D227" s="12">
        <v>361.6</v>
      </c>
      <c r="E227" s="12">
        <v>24.37</v>
      </c>
      <c r="F227" s="12">
        <v>153</v>
      </c>
      <c r="G227" s="64">
        <f t="shared" si="160"/>
        <v>45</v>
      </c>
      <c r="H227" s="65">
        <f t="shared" si="161"/>
        <v>0.76936170212765964</v>
      </c>
      <c r="I227" s="25">
        <f t="shared" si="159"/>
        <v>8.2000000000000003E-2</v>
      </c>
      <c r="J227" s="12">
        <v>344</v>
      </c>
      <c r="K227" s="22">
        <f t="shared" si="181"/>
        <v>231</v>
      </c>
      <c r="L227" s="26">
        <f t="shared" si="182"/>
        <v>2</v>
      </c>
      <c r="M227" s="22">
        <f t="shared" si="183"/>
        <v>247</v>
      </c>
      <c r="N227" s="22">
        <f t="shared" si="184"/>
        <v>299</v>
      </c>
      <c r="O227" s="22">
        <f t="shared" si="185"/>
        <v>334</v>
      </c>
      <c r="P227" s="22">
        <f t="shared" si="186"/>
        <v>334</v>
      </c>
      <c r="Q227" s="23">
        <f t="shared" si="187"/>
        <v>1.4890000000000001</v>
      </c>
      <c r="R227" s="23">
        <f t="shared" si="188"/>
        <v>1.39</v>
      </c>
      <c r="S227" s="23">
        <f t="shared" si="189"/>
        <v>1.151</v>
      </c>
      <c r="T227" s="23">
        <f t="shared" si="190"/>
        <v>1.03</v>
      </c>
      <c r="U227" s="23">
        <f t="shared" si="191"/>
        <v>1.03</v>
      </c>
      <c r="V227" s="26">
        <f t="shared" si="179"/>
        <v>0.58483286510588006</v>
      </c>
      <c r="W227" s="22">
        <f t="shared" si="180"/>
        <v>4196.8606067799992</v>
      </c>
      <c r="X227" s="22">
        <f t="shared" si="192"/>
        <v>399.48483872000099</v>
      </c>
      <c r="Y227" s="22">
        <f t="shared" si="193"/>
        <v>8.2057419835338083E-2</v>
      </c>
      <c r="Z227" s="22">
        <f t="shared" si="163"/>
        <v>3.4964058755968055</v>
      </c>
      <c r="AA227" s="22">
        <f t="shared" si="194"/>
        <v>0.79102870991766905</v>
      </c>
      <c r="AB227" s="22">
        <f t="shared" si="162"/>
        <v>1</v>
      </c>
      <c r="AC227" s="22">
        <f t="shared" si="195"/>
        <v>1</v>
      </c>
    </row>
    <row r="228" spans="1:29">
      <c r="A228" s="12" t="s">
        <v>260</v>
      </c>
      <c r="B228" s="12">
        <v>300</v>
      </c>
      <c r="C228" s="12">
        <v>3</v>
      </c>
      <c r="D228" s="12">
        <v>274.39999999999998</v>
      </c>
      <c r="E228" s="12">
        <v>9.9</v>
      </c>
      <c r="F228" s="12">
        <v>1000</v>
      </c>
      <c r="G228" s="64">
        <f t="shared" si="160"/>
        <v>100</v>
      </c>
      <c r="H228" s="65">
        <f t="shared" si="161"/>
        <v>1.2973995271867611</v>
      </c>
      <c r="I228" s="25">
        <f t="shared" si="159"/>
        <v>0.108</v>
      </c>
      <c r="J228" s="12">
        <v>2636</v>
      </c>
      <c r="K228" s="22">
        <f t="shared" si="181"/>
        <v>1339</v>
      </c>
      <c r="L228" s="26">
        <f t="shared" si="182"/>
        <v>3.3333333333333335</v>
      </c>
      <c r="M228" s="22">
        <f t="shared" si="183"/>
        <v>1440</v>
      </c>
      <c r="N228" s="22">
        <f t="shared" si="184"/>
        <v>1712</v>
      </c>
      <c r="O228" s="22">
        <f t="shared" si="185"/>
        <v>1867</v>
      </c>
      <c r="P228" s="22">
        <f t="shared" si="186"/>
        <v>1867</v>
      </c>
      <c r="Q228" s="23">
        <f t="shared" si="187"/>
        <v>1.9690000000000001</v>
      </c>
      <c r="R228" s="23">
        <f t="shared" si="188"/>
        <v>1.83</v>
      </c>
      <c r="S228" s="23">
        <f t="shared" si="189"/>
        <v>1.54</v>
      </c>
      <c r="T228" s="23">
        <f t="shared" si="190"/>
        <v>1.4119999999999999</v>
      </c>
      <c r="U228" s="23">
        <f t="shared" si="191"/>
        <v>1.4119999999999999</v>
      </c>
      <c r="V228" s="26">
        <f t="shared" si="179"/>
        <v>0.53339519771999988</v>
      </c>
      <c r="W228" s="22">
        <f t="shared" si="180"/>
        <v>67886.661527999997</v>
      </c>
      <c r="X228" s="22">
        <f t="shared" si="192"/>
        <v>2799.1584720000001</v>
      </c>
      <c r="Y228" s="22">
        <f t="shared" si="193"/>
        <v>0.10795263103207486</v>
      </c>
      <c r="Z228" s="22">
        <f t="shared" si="163"/>
        <v>3.1009904252013194</v>
      </c>
      <c r="AA228" s="22">
        <f t="shared" si="194"/>
        <v>0.80397631551603743</v>
      </c>
      <c r="AB228" s="22">
        <f t="shared" si="162"/>
        <v>1</v>
      </c>
      <c r="AC228" s="22">
        <f t="shared" si="195"/>
        <v>1</v>
      </c>
    </row>
    <row r="229" spans="1:29">
      <c r="A229" s="12" t="s">
        <v>261</v>
      </c>
      <c r="B229" s="12">
        <v>300</v>
      </c>
      <c r="C229" s="12">
        <v>3</v>
      </c>
      <c r="D229" s="12">
        <v>274.39999999999998</v>
      </c>
      <c r="E229" s="12">
        <v>28.72</v>
      </c>
      <c r="F229" s="12">
        <v>1000</v>
      </c>
      <c r="G229" s="64">
        <f t="shared" si="160"/>
        <v>100</v>
      </c>
      <c r="H229" s="65">
        <f t="shared" si="161"/>
        <v>1.2973995271867611</v>
      </c>
      <c r="I229" s="25">
        <f t="shared" si="159"/>
        <v>0.13700000000000001</v>
      </c>
      <c r="J229" s="12">
        <v>3420</v>
      </c>
      <c r="K229" s="22">
        <f t="shared" si="181"/>
        <v>2425</v>
      </c>
      <c r="L229" s="26">
        <f t="shared" si="182"/>
        <v>3.3333333333333335</v>
      </c>
      <c r="M229" s="22">
        <f t="shared" si="183"/>
        <v>2718</v>
      </c>
      <c r="N229" s="22">
        <f t="shared" si="184"/>
        <v>2798</v>
      </c>
      <c r="O229" s="22">
        <f t="shared" si="185"/>
        <v>3079</v>
      </c>
      <c r="P229" s="22">
        <f t="shared" si="186"/>
        <v>3079</v>
      </c>
      <c r="Q229" s="23">
        <f t="shared" si="187"/>
        <v>1.41</v>
      </c>
      <c r="R229" s="23">
        <f t="shared" si="188"/>
        <v>1.26</v>
      </c>
      <c r="S229" s="23">
        <f t="shared" si="189"/>
        <v>1.222</v>
      </c>
      <c r="T229" s="23">
        <f t="shared" si="190"/>
        <v>1.111</v>
      </c>
      <c r="U229" s="23">
        <f t="shared" si="191"/>
        <v>1.111</v>
      </c>
      <c r="V229" s="26">
        <f t="shared" si="179"/>
        <v>0.28259348223576153</v>
      </c>
      <c r="W229" s="22">
        <f t="shared" si="180"/>
        <v>67886.661527999997</v>
      </c>
      <c r="X229" s="22">
        <f t="shared" si="192"/>
        <v>2799.1584720000001</v>
      </c>
      <c r="Y229" s="22">
        <f t="shared" si="193"/>
        <v>0.13684059572312793</v>
      </c>
      <c r="Z229" s="22">
        <f t="shared" si="163"/>
        <v>2.6867799059657624</v>
      </c>
      <c r="AA229" s="22">
        <f t="shared" si="194"/>
        <v>0.81842029786156401</v>
      </c>
      <c r="AB229" s="22">
        <f t="shared" si="162"/>
        <v>1</v>
      </c>
      <c r="AC229" s="22">
        <f t="shared" si="195"/>
        <v>1</v>
      </c>
    </row>
    <row r="230" spans="1:29">
      <c r="A230" s="12" t="s">
        <v>262</v>
      </c>
      <c r="B230" s="12">
        <v>300</v>
      </c>
      <c r="C230" s="12">
        <v>3</v>
      </c>
      <c r="D230" s="12">
        <v>266.89999999999998</v>
      </c>
      <c r="E230" s="12">
        <v>24.12</v>
      </c>
      <c r="F230" s="12">
        <v>1000</v>
      </c>
      <c r="G230" s="64">
        <f t="shared" si="160"/>
        <v>100</v>
      </c>
      <c r="H230" s="65">
        <f t="shared" si="161"/>
        <v>1.2619385342789597</v>
      </c>
      <c r="I230" s="25">
        <f t="shared" si="159"/>
        <v>0.13</v>
      </c>
      <c r="J230" s="12">
        <v>3038</v>
      </c>
      <c r="K230" s="22">
        <f t="shared" si="181"/>
        <v>2139</v>
      </c>
      <c r="L230" s="26">
        <f t="shared" si="182"/>
        <v>3.3333333333333335</v>
      </c>
      <c r="M230" s="22">
        <f t="shared" si="183"/>
        <v>2385</v>
      </c>
      <c r="N230" s="22">
        <f t="shared" si="184"/>
        <v>2501</v>
      </c>
      <c r="O230" s="22">
        <f t="shared" si="185"/>
        <v>2750</v>
      </c>
      <c r="P230" s="22">
        <f t="shared" si="186"/>
        <v>2750</v>
      </c>
      <c r="Q230" s="23">
        <f t="shared" si="187"/>
        <v>1.42</v>
      </c>
      <c r="R230" s="23">
        <f t="shared" si="188"/>
        <v>1.27</v>
      </c>
      <c r="S230" s="23">
        <f t="shared" si="189"/>
        <v>1.2150000000000001</v>
      </c>
      <c r="T230" s="23">
        <f t="shared" si="190"/>
        <v>1.105</v>
      </c>
      <c r="U230" s="23">
        <f t="shared" si="191"/>
        <v>1.105</v>
      </c>
      <c r="V230" s="26">
        <f t="shared" si="179"/>
        <v>0.31324754556679241</v>
      </c>
      <c r="W230" s="22">
        <f t="shared" si="180"/>
        <v>67886.661527999997</v>
      </c>
      <c r="X230" s="22">
        <f t="shared" si="192"/>
        <v>2799.1584720000001</v>
      </c>
      <c r="Y230" s="22">
        <f t="shared" si="193"/>
        <v>0.13002906585441265</v>
      </c>
      <c r="Z230" s="22">
        <f t="shared" si="163"/>
        <v>2.7818907671318764</v>
      </c>
      <c r="AA230" s="22">
        <f t="shared" si="194"/>
        <v>0.81501453292720627</v>
      </c>
      <c r="AB230" s="22">
        <f t="shared" si="162"/>
        <v>1</v>
      </c>
      <c r="AC230" s="22">
        <f t="shared" si="195"/>
        <v>1</v>
      </c>
    </row>
    <row r="231" spans="1:29">
      <c r="A231" s="12" t="s">
        <v>263</v>
      </c>
      <c r="B231" s="12">
        <v>92</v>
      </c>
      <c r="C231" s="12">
        <v>3</v>
      </c>
      <c r="D231" s="12">
        <v>260.7</v>
      </c>
      <c r="E231" s="12">
        <v>20.71</v>
      </c>
      <c r="F231" s="12">
        <v>276</v>
      </c>
      <c r="G231" s="64">
        <f t="shared" si="160"/>
        <v>30.666666666666668</v>
      </c>
      <c r="H231" s="65">
        <f t="shared" si="161"/>
        <v>0.37800472813238767</v>
      </c>
      <c r="I231" s="25">
        <f t="shared" si="159"/>
        <v>0.108</v>
      </c>
      <c r="J231" s="12">
        <v>538</v>
      </c>
      <c r="K231" s="22">
        <f t="shared" si="181"/>
        <v>321</v>
      </c>
      <c r="L231" s="26">
        <f t="shared" si="182"/>
        <v>3</v>
      </c>
      <c r="M231" s="22">
        <f t="shared" si="183"/>
        <v>339</v>
      </c>
      <c r="N231" s="22">
        <f t="shared" si="184"/>
        <v>419</v>
      </c>
      <c r="O231" s="22">
        <f t="shared" si="185"/>
        <v>449</v>
      </c>
      <c r="P231" s="22">
        <f t="shared" si="186"/>
        <v>449</v>
      </c>
      <c r="Q231" s="23">
        <f t="shared" si="187"/>
        <v>1.6759999999999999</v>
      </c>
      <c r="R231" s="23">
        <f t="shared" si="188"/>
        <v>1.59</v>
      </c>
      <c r="S231" s="23">
        <f t="shared" si="189"/>
        <v>1.284</v>
      </c>
      <c r="T231" s="23">
        <f t="shared" si="190"/>
        <v>1.198</v>
      </c>
      <c r="U231" s="23">
        <f t="shared" si="191"/>
        <v>1.198</v>
      </c>
      <c r="V231" s="26">
        <f t="shared" si="179"/>
        <v>0.64506336337699111</v>
      </c>
      <c r="W231" s="22">
        <f t="shared" si="180"/>
        <v>5808.8036080000002</v>
      </c>
      <c r="X231" s="22">
        <f t="shared" si="192"/>
        <v>838.80506400000002</v>
      </c>
      <c r="Y231" s="22">
        <f t="shared" si="193"/>
        <v>0.10781053227219871</v>
      </c>
      <c r="Z231" s="22">
        <f t="shared" si="163"/>
        <v>3.1030980377341759</v>
      </c>
      <c r="AA231" s="22">
        <f t="shared" si="194"/>
        <v>0.80390526613609936</v>
      </c>
      <c r="AB231" s="22">
        <f t="shared" si="162"/>
        <v>1</v>
      </c>
      <c r="AC231" s="22">
        <f t="shared" si="195"/>
        <v>1</v>
      </c>
    </row>
    <row r="232" spans="1:29">
      <c r="A232" s="12" t="s">
        <v>264</v>
      </c>
      <c r="B232" s="12">
        <v>108</v>
      </c>
      <c r="C232" s="12">
        <v>4.5</v>
      </c>
      <c r="D232" s="12">
        <v>259.7</v>
      </c>
      <c r="E232" s="12">
        <v>20.22</v>
      </c>
      <c r="F232" s="12">
        <v>324</v>
      </c>
      <c r="G232" s="64">
        <f t="shared" si="160"/>
        <v>24</v>
      </c>
      <c r="H232" s="65">
        <f t="shared" si="161"/>
        <v>0.2946950354609929</v>
      </c>
      <c r="I232" s="25">
        <f t="shared" si="159"/>
        <v>0.107</v>
      </c>
      <c r="J232" s="12">
        <v>931</v>
      </c>
      <c r="K232" s="22">
        <f t="shared" si="181"/>
        <v>512</v>
      </c>
      <c r="L232" s="26">
        <f t="shared" si="182"/>
        <v>3</v>
      </c>
      <c r="M232" s="22">
        <f t="shared" si="183"/>
        <v>536</v>
      </c>
      <c r="N232" s="22">
        <f t="shared" si="184"/>
        <v>678</v>
      </c>
      <c r="O232" s="22">
        <f t="shared" si="185"/>
        <v>720</v>
      </c>
      <c r="P232" s="22">
        <f t="shared" si="186"/>
        <v>720</v>
      </c>
      <c r="Q232" s="23">
        <f t="shared" si="187"/>
        <v>1.8180000000000001</v>
      </c>
      <c r="R232" s="23">
        <f t="shared" si="188"/>
        <v>1.74</v>
      </c>
      <c r="S232" s="23">
        <f t="shared" si="189"/>
        <v>1.373</v>
      </c>
      <c r="T232" s="23">
        <f t="shared" si="190"/>
        <v>1.2929999999999999</v>
      </c>
      <c r="U232" s="23">
        <f t="shared" si="191"/>
        <v>1.2929999999999999</v>
      </c>
      <c r="V232" s="26">
        <f t="shared" si="179"/>
        <v>0.70894053040634331</v>
      </c>
      <c r="W232" s="22">
        <f t="shared" si="180"/>
        <v>7697.6857980000004</v>
      </c>
      <c r="X232" s="22">
        <f t="shared" si="192"/>
        <v>1463.1964740000001</v>
      </c>
      <c r="Y232" s="22">
        <f t="shared" si="193"/>
        <v>0.10713907867099282</v>
      </c>
      <c r="Z232" s="22">
        <f t="shared" si="163"/>
        <v>3.1130663416206095</v>
      </c>
      <c r="AA232" s="22">
        <f t="shared" si="194"/>
        <v>0.80356953933549646</v>
      </c>
      <c r="AB232" s="22">
        <f t="shared" si="162"/>
        <v>1</v>
      </c>
      <c r="AC232" s="22">
        <f t="shared" si="195"/>
        <v>1</v>
      </c>
    </row>
    <row r="233" spans="1:29">
      <c r="A233" s="12" t="s">
        <v>265</v>
      </c>
      <c r="B233" s="12">
        <v>108</v>
      </c>
      <c r="C233" s="12">
        <v>4</v>
      </c>
      <c r="D233" s="12">
        <v>332</v>
      </c>
      <c r="E233" s="12">
        <v>39.229999999999997</v>
      </c>
      <c r="F233" s="12">
        <v>324</v>
      </c>
      <c r="G233" s="64">
        <f t="shared" si="160"/>
        <v>27</v>
      </c>
      <c r="H233" s="65">
        <f t="shared" si="161"/>
        <v>0.42382978723404252</v>
      </c>
      <c r="I233" s="25">
        <f t="shared" si="159"/>
        <v>0.128</v>
      </c>
      <c r="J233" s="12">
        <v>970</v>
      </c>
      <c r="K233" s="22">
        <f t="shared" si="181"/>
        <v>696</v>
      </c>
      <c r="L233" s="26">
        <f t="shared" si="182"/>
        <v>3</v>
      </c>
      <c r="M233" s="22">
        <f t="shared" si="183"/>
        <v>742</v>
      </c>
      <c r="N233" s="22">
        <f t="shared" si="184"/>
        <v>888</v>
      </c>
      <c r="O233" s="22">
        <f t="shared" si="185"/>
        <v>933</v>
      </c>
      <c r="P233" s="22">
        <f t="shared" si="186"/>
        <v>933</v>
      </c>
      <c r="Q233" s="23">
        <f t="shared" si="187"/>
        <v>1.3939999999999999</v>
      </c>
      <c r="R233" s="23">
        <f t="shared" si="188"/>
        <v>1.31</v>
      </c>
      <c r="S233" s="23">
        <f t="shared" si="189"/>
        <v>1.0920000000000001</v>
      </c>
      <c r="T233" s="23">
        <f t="shared" si="190"/>
        <v>1.04</v>
      </c>
      <c r="U233" s="23">
        <f t="shared" si="191"/>
        <v>1.04</v>
      </c>
      <c r="V233" s="26">
        <f t="shared" si="179"/>
        <v>0.58475950714824798</v>
      </c>
      <c r="W233" s="22">
        <f t="shared" si="180"/>
        <v>7853.9800000000005</v>
      </c>
      <c r="X233" s="22">
        <f t="shared" si="192"/>
        <v>1306.902272</v>
      </c>
      <c r="Y233" s="22">
        <f t="shared" si="193"/>
        <v>0.12754745930284123</v>
      </c>
      <c r="Z233" s="22">
        <f t="shared" si="163"/>
        <v>2.8169340272658063</v>
      </c>
      <c r="AA233" s="22">
        <f t="shared" si="194"/>
        <v>0.81377372965142059</v>
      </c>
      <c r="AB233" s="22">
        <f t="shared" si="162"/>
        <v>1</v>
      </c>
      <c r="AC233" s="22">
        <f t="shared" si="195"/>
        <v>1</v>
      </c>
    </row>
    <row r="234" spans="1:29">
      <c r="A234" s="12" t="s">
        <v>266</v>
      </c>
      <c r="B234" s="12">
        <v>108</v>
      </c>
      <c r="C234" s="12">
        <v>4.2</v>
      </c>
      <c r="D234" s="12">
        <v>259.7</v>
      </c>
      <c r="E234" s="12">
        <v>20.54</v>
      </c>
      <c r="F234" s="12">
        <v>324</v>
      </c>
      <c r="G234" s="64">
        <f t="shared" si="160"/>
        <v>25.714285714285712</v>
      </c>
      <c r="H234" s="65">
        <f t="shared" si="161"/>
        <v>0.31574468085106377</v>
      </c>
      <c r="I234" s="25">
        <f t="shared" si="159"/>
        <v>0.107</v>
      </c>
      <c r="J234" s="12">
        <v>916</v>
      </c>
      <c r="K234" s="22">
        <f t="shared" si="181"/>
        <v>492</v>
      </c>
      <c r="L234" s="26">
        <f t="shared" si="182"/>
        <v>3</v>
      </c>
      <c r="M234" s="22">
        <f t="shared" si="183"/>
        <v>516</v>
      </c>
      <c r="N234" s="22">
        <f t="shared" si="184"/>
        <v>648</v>
      </c>
      <c r="O234" s="22">
        <f t="shared" si="185"/>
        <v>691</v>
      </c>
      <c r="P234" s="22">
        <f t="shared" si="186"/>
        <v>691</v>
      </c>
      <c r="Q234" s="23">
        <f t="shared" si="187"/>
        <v>1.8620000000000001</v>
      </c>
      <c r="R234" s="23">
        <f t="shared" si="188"/>
        <v>1.78</v>
      </c>
      <c r="S234" s="23">
        <f t="shared" si="189"/>
        <v>1.4139999999999999</v>
      </c>
      <c r="T234" s="23">
        <f t="shared" si="190"/>
        <v>1.3260000000000001</v>
      </c>
      <c r="U234" s="23">
        <f t="shared" si="191"/>
        <v>1.3260000000000001</v>
      </c>
      <c r="V234" s="26">
        <f t="shared" si="179"/>
        <v>0.68931650005562861</v>
      </c>
      <c r="W234" s="22">
        <f t="shared" si="180"/>
        <v>7791.2738236799987</v>
      </c>
      <c r="X234" s="22">
        <f t="shared" si="192"/>
        <v>1369.6084483200016</v>
      </c>
      <c r="Y234" s="22">
        <f t="shared" si="193"/>
        <v>0.10740104497786553</v>
      </c>
      <c r="Z234" s="22">
        <f t="shared" si="163"/>
        <v>3.1091754037692256</v>
      </c>
      <c r="AA234" s="22">
        <f t="shared" si="194"/>
        <v>0.80370052248893276</v>
      </c>
      <c r="AB234" s="22">
        <f t="shared" si="162"/>
        <v>1</v>
      </c>
      <c r="AC234" s="22">
        <f t="shared" si="195"/>
        <v>1</v>
      </c>
    </row>
    <row r="235" spans="1:29">
      <c r="A235" s="12" t="s">
        <v>267</v>
      </c>
      <c r="B235" s="12">
        <v>210</v>
      </c>
      <c r="C235" s="12">
        <v>2.5</v>
      </c>
      <c r="D235" s="12">
        <v>237.2</v>
      </c>
      <c r="E235" s="12">
        <v>26.56</v>
      </c>
      <c r="F235" s="12">
        <v>630</v>
      </c>
      <c r="G235" s="64">
        <f t="shared" si="160"/>
        <v>84</v>
      </c>
      <c r="H235" s="65">
        <f t="shared" si="161"/>
        <v>0.94207092198581555</v>
      </c>
      <c r="I235" s="25">
        <f t="shared" si="159"/>
        <v>0.11600000000000001</v>
      </c>
      <c r="J235" s="12">
        <v>1637</v>
      </c>
      <c r="K235" s="22">
        <f t="shared" si="181"/>
        <v>1132</v>
      </c>
      <c r="L235" s="26">
        <f t="shared" si="182"/>
        <v>3</v>
      </c>
      <c r="M235" s="22">
        <f t="shared" si="183"/>
        <v>1263</v>
      </c>
      <c r="N235" s="22">
        <f t="shared" si="184"/>
        <v>1318</v>
      </c>
      <c r="O235" s="22">
        <f t="shared" si="185"/>
        <v>1467</v>
      </c>
      <c r="P235" s="22">
        <f t="shared" si="186"/>
        <v>1467</v>
      </c>
      <c r="Q235" s="23">
        <f t="shared" si="187"/>
        <v>1.446</v>
      </c>
      <c r="R235" s="23">
        <f t="shared" si="188"/>
        <v>1.3</v>
      </c>
      <c r="S235" s="23">
        <f t="shared" si="189"/>
        <v>1.242</v>
      </c>
      <c r="T235" s="23">
        <f t="shared" si="190"/>
        <v>1.1160000000000001</v>
      </c>
      <c r="U235" s="23">
        <f t="shared" si="191"/>
        <v>1.1160000000000001</v>
      </c>
      <c r="V235" s="26">
        <f t="shared" si="179"/>
        <v>0.30606891656373714</v>
      </c>
      <c r="W235" s="22">
        <f t="shared" si="180"/>
        <v>33006.35095</v>
      </c>
      <c r="X235" s="22">
        <f t="shared" si="192"/>
        <v>1629.7008500000002</v>
      </c>
      <c r="Y235" s="22">
        <f t="shared" si="193"/>
        <v>0.11632745729070583</v>
      </c>
      <c r="Z235" s="22">
        <f t="shared" si="163"/>
        <v>2.9779873545571993</v>
      </c>
      <c r="AA235" s="22">
        <f t="shared" si="194"/>
        <v>0.80816372864535291</v>
      </c>
      <c r="AB235" s="22">
        <f t="shared" si="162"/>
        <v>1</v>
      </c>
      <c r="AC235" s="22">
        <f t="shared" si="195"/>
        <v>1</v>
      </c>
    </row>
    <row r="236" spans="1:29">
      <c r="A236" s="12" t="s">
        <v>268</v>
      </c>
      <c r="B236" s="12">
        <v>106</v>
      </c>
      <c r="C236" s="12">
        <v>3</v>
      </c>
      <c r="D236" s="12">
        <v>298.89999999999998</v>
      </c>
      <c r="E236" s="12">
        <v>36.14</v>
      </c>
      <c r="F236" s="12">
        <v>418</v>
      </c>
      <c r="G236" s="64">
        <f t="shared" si="160"/>
        <v>35.333333333333336</v>
      </c>
      <c r="H236" s="65">
        <f t="shared" si="161"/>
        <v>0.499344365642238</v>
      </c>
      <c r="I236" s="25">
        <f t="shared" si="159"/>
        <v>0.16200000000000001</v>
      </c>
      <c r="J236" s="12">
        <v>736</v>
      </c>
      <c r="K236" s="22">
        <f t="shared" si="181"/>
        <v>531</v>
      </c>
      <c r="L236" s="26">
        <f t="shared" si="182"/>
        <v>3.9433962264150941</v>
      </c>
      <c r="M236" s="22">
        <f t="shared" si="183"/>
        <v>574</v>
      </c>
      <c r="N236" s="22">
        <f t="shared" si="184"/>
        <v>664</v>
      </c>
      <c r="O236" s="22">
        <f t="shared" si="185"/>
        <v>681</v>
      </c>
      <c r="P236" s="22">
        <f t="shared" si="186"/>
        <v>681</v>
      </c>
      <c r="Q236" s="23">
        <f t="shared" si="187"/>
        <v>1.3859999999999999</v>
      </c>
      <c r="R236" s="23">
        <f t="shared" si="188"/>
        <v>1.28</v>
      </c>
      <c r="S236" s="23">
        <f t="shared" si="189"/>
        <v>1.1080000000000001</v>
      </c>
      <c r="T236" s="23">
        <f t="shared" si="190"/>
        <v>1.081</v>
      </c>
      <c r="U236" s="23">
        <f t="shared" si="191"/>
        <v>1.081</v>
      </c>
      <c r="V236" s="26">
        <f t="shared" si="179"/>
        <v>0.50550130884878042</v>
      </c>
      <c r="W236" s="22">
        <f t="shared" si="180"/>
        <v>7853.9800000000005</v>
      </c>
      <c r="X236" s="22">
        <f t="shared" si="192"/>
        <v>970.75192800000002</v>
      </c>
      <c r="Y236" s="22">
        <f t="shared" si="193"/>
        <v>0.16236875742892057</v>
      </c>
      <c r="Z236" s="22">
        <f t="shared" si="163"/>
        <v>2.3443594151781681</v>
      </c>
      <c r="AA236" s="22">
        <f t="shared" si="194"/>
        <v>0.83118437871446027</v>
      </c>
      <c r="AB236" s="22">
        <f t="shared" si="162"/>
        <v>1</v>
      </c>
      <c r="AC236" s="22">
        <f t="shared" si="195"/>
        <v>1</v>
      </c>
    </row>
    <row r="237" spans="1:29">
      <c r="G237" s="64"/>
      <c r="H237" s="65"/>
      <c r="I237" s="25"/>
      <c r="K237" s="22"/>
      <c r="L237" s="26"/>
      <c r="M237" s="22"/>
      <c r="N237" s="22"/>
      <c r="O237" s="22"/>
      <c r="P237" s="22"/>
      <c r="Q237" s="23"/>
      <c r="R237" s="23"/>
      <c r="S237" s="23"/>
      <c r="T237" s="23"/>
      <c r="U237" s="23"/>
      <c r="V237" s="26"/>
      <c r="W237" s="22"/>
      <c r="X237" s="22"/>
      <c r="Y237" s="22"/>
      <c r="Z237" s="22"/>
      <c r="AA237" s="22"/>
      <c r="AB237" s="22">
        <f t="shared" si="162"/>
        <v>1</v>
      </c>
      <c r="AC237" s="22"/>
    </row>
    <row r="238" spans="1:29">
      <c r="A238" s="19" t="s">
        <v>269</v>
      </c>
      <c r="B238" s="19">
        <v>2000</v>
      </c>
      <c r="C238" s="42" t="s">
        <v>270</v>
      </c>
      <c r="F238" s="45" t="s">
        <v>271</v>
      </c>
      <c r="G238" s="64"/>
      <c r="H238" s="65"/>
      <c r="I238" s="25"/>
      <c r="K238" s="22"/>
      <c r="L238" s="26"/>
      <c r="M238" s="22"/>
      <c r="N238" s="22"/>
      <c r="O238" s="22"/>
      <c r="P238" s="22"/>
      <c r="Q238" s="23"/>
      <c r="R238" s="23"/>
      <c r="S238" s="23"/>
      <c r="T238" s="23"/>
      <c r="U238" s="23"/>
      <c r="V238" s="26"/>
      <c r="W238" s="22"/>
      <c r="X238" s="22"/>
      <c r="Y238" s="22"/>
      <c r="Z238" s="22"/>
      <c r="AA238" s="22"/>
      <c r="AB238" s="22">
        <f t="shared" si="162"/>
        <v>1</v>
      </c>
      <c r="AC238" s="22"/>
    </row>
    <row r="239" spans="1:29">
      <c r="A239" s="12" t="s">
        <v>272</v>
      </c>
      <c r="B239" s="12">
        <v>101.6</v>
      </c>
      <c r="C239" s="12">
        <v>3.03</v>
      </c>
      <c r="D239" s="12">
        <v>371</v>
      </c>
      <c r="E239" s="12">
        <v>23.2</v>
      </c>
      <c r="F239" s="12">
        <v>305</v>
      </c>
      <c r="G239" s="64">
        <f t="shared" si="160"/>
        <v>33.53135313531353</v>
      </c>
      <c r="H239" s="65">
        <f t="shared" si="161"/>
        <v>0.58818591078966054</v>
      </c>
      <c r="I239" s="25">
        <f t="shared" ref="I239:I265" si="196">ROUND(Y239,3)</f>
        <v>0.124</v>
      </c>
      <c r="J239" s="12">
        <v>635</v>
      </c>
      <c r="K239" s="22">
        <f t="shared" ref="K239:K251" si="197">ROUND((0.85*E239*W239+D239*X239)/1000,0)</f>
        <v>489</v>
      </c>
      <c r="L239" s="26">
        <f t="shared" ref="L239:L265" si="198">F239/B239</f>
        <v>3.0019685039370079</v>
      </c>
      <c r="M239" s="22">
        <f t="shared" ref="M239:M251" si="199">ROUND((E239*W239+D239*X239)/1000,0)</f>
        <v>514</v>
      </c>
      <c r="N239" s="22">
        <f t="shared" ref="N239:N251" si="200">ROUND((0.85*E239*W239+6*C239*D239*W239/(B239-2*C239))/1000,0)</f>
        <v>647</v>
      </c>
      <c r="O239" s="22">
        <f t="shared" ref="O239:O251" si="201">ROUND(((AA239*D239*X239)+(E239*W239*(1+Z239*(C239/B239)*(D239/E239))))/1000,0)</f>
        <v>677</v>
      </c>
      <c r="P239" s="22">
        <f t="shared" ref="P239:P251" si="202">ROUND(AC239*O239,0)</f>
        <v>677</v>
      </c>
      <c r="Q239" s="23">
        <f t="shared" ref="Q239:Q265" si="203">ROUND((J239/K239),3)</f>
        <v>1.2989999999999999</v>
      </c>
      <c r="R239" s="23">
        <f t="shared" ref="R239:R265" si="204">ROUND((J239/M239),2)</f>
        <v>1.24</v>
      </c>
      <c r="S239" s="23">
        <f t="shared" ref="S239:S265" si="205">ROUND((J239/N239),3)</f>
        <v>0.98099999999999998</v>
      </c>
      <c r="T239" s="23">
        <f t="shared" ref="T239:T265" si="206">ROUND((J239/O239),3)</f>
        <v>0.93799999999999994</v>
      </c>
      <c r="U239" s="23">
        <f t="shared" ref="U239:U265" si="207">ROUND((J239/P239),3)</f>
        <v>0.93799999999999994</v>
      </c>
      <c r="V239" s="26">
        <f t="shared" si="179"/>
        <v>0.6772483537365902</v>
      </c>
      <c r="W239" s="22">
        <f t="shared" si="180"/>
        <v>7169.0278068567995</v>
      </c>
      <c r="X239" s="22">
        <f t="shared" ref="X239:X265" si="208">0.785398*(B239*B239-(B239-2*C239)*(B239-2*C239))</f>
        <v>938.2901720232004</v>
      </c>
      <c r="Y239" s="22">
        <f t="shared" ref="Y239:Y265" si="209">SQRT((64*K239*F239*F239)/(PI()^3*((B239^4-(B239-2*C239)^4)*200+5.7*(E239+8)^0.33333*((B239-2*C239)^4-H239^4))))</f>
        <v>0.12363714169068876</v>
      </c>
      <c r="Z239" s="22">
        <f t="shared" si="163"/>
        <v>2.8725773064147968</v>
      </c>
      <c r="AA239" s="22">
        <f t="shared" ref="AA239:AA265" si="210">IF((0.25*(3+2*Y239))&gt;1,1,(0.25*(3+2*Y239)))</f>
        <v>0.81181857084534437</v>
      </c>
      <c r="AB239" s="22">
        <f t="shared" si="162"/>
        <v>1</v>
      </c>
      <c r="AC239" s="22">
        <f t="shared" ref="AC239:AC265" si="211">IF(Y239&lt;0.2,1,(AB239-SQRT(AB239*AB239-4*Y239*Y239))/(2*Y239*Y239))</f>
        <v>1</v>
      </c>
    </row>
    <row r="240" spans="1:29">
      <c r="A240" s="12" t="s">
        <v>273</v>
      </c>
      <c r="B240" s="12">
        <v>101.8</v>
      </c>
      <c r="C240" s="12">
        <v>3.03</v>
      </c>
      <c r="D240" s="12">
        <v>371</v>
      </c>
      <c r="E240" s="12">
        <v>23.2</v>
      </c>
      <c r="F240" s="12">
        <v>305</v>
      </c>
      <c r="G240" s="64">
        <f t="shared" si="160"/>
        <v>33.597359735973598</v>
      </c>
      <c r="H240" s="65">
        <f t="shared" si="161"/>
        <v>0.5893437570707426</v>
      </c>
      <c r="I240" s="25">
        <f t="shared" si="196"/>
        <v>0.123</v>
      </c>
      <c r="J240" s="12">
        <v>679</v>
      </c>
      <c r="K240" s="22">
        <f t="shared" si="197"/>
        <v>491</v>
      </c>
      <c r="L240" s="26">
        <f t="shared" si="198"/>
        <v>2.9960707269155207</v>
      </c>
      <c r="M240" s="22">
        <f t="shared" si="199"/>
        <v>516</v>
      </c>
      <c r="N240" s="22">
        <f t="shared" si="200"/>
        <v>649</v>
      </c>
      <c r="O240" s="22">
        <f t="shared" si="201"/>
        <v>679</v>
      </c>
      <c r="P240" s="22">
        <f t="shared" si="202"/>
        <v>679</v>
      </c>
      <c r="Q240" s="23">
        <f t="shared" si="203"/>
        <v>1.383</v>
      </c>
      <c r="R240" s="23">
        <f t="shared" si="204"/>
        <v>1.32</v>
      </c>
      <c r="S240" s="23">
        <f t="shared" si="205"/>
        <v>1.046</v>
      </c>
      <c r="T240" s="23">
        <f t="shared" si="206"/>
        <v>1</v>
      </c>
      <c r="U240" s="23">
        <f t="shared" si="207"/>
        <v>1</v>
      </c>
      <c r="V240" s="26">
        <f t="shared" si="179"/>
        <v>0.67599218097596825</v>
      </c>
      <c r="W240" s="22">
        <f t="shared" si="180"/>
        <v>7199.0739927447994</v>
      </c>
      <c r="X240" s="22">
        <f t="shared" si="208"/>
        <v>940.19397677520112</v>
      </c>
      <c r="Y240" s="22">
        <f t="shared" si="209"/>
        <v>0.123479437091884</v>
      </c>
      <c r="Z240" s="22">
        <f t="shared" si="163"/>
        <v>2.8748323273371317</v>
      </c>
      <c r="AA240" s="22">
        <f t="shared" si="210"/>
        <v>0.81173971854594196</v>
      </c>
      <c r="AB240" s="22">
        <f t="shared" si="162"/>
        <v>1</v>
      </c>
      <c r="AC240" s="22">
        <f t="shared" si="211"/>
        <v>1</v>
      </c>
    </row>
    <row r="241" spans="1:29">
      <c r="A241" s="12" t="s">
        <v>274</v>
      </c>
      <c r="B241" s="12">
        <v>101.8</v>
      </c>
      <c r="C241" s="12">
        <v>3.03</v>
      </c>
      <c r="D241" s="12">
        <v>371</v>
      </c>
      <c r="E241" s="12">
        <v>23.2</v>
      </c>
      <c r="F241" s="12">
        <v>305</v>
      </c>
      <c r="G241" s="64">
        <f t="shared" si="160"/>
        <v>33.597359735973598</v>
      </c>
      <c r="H241" s="65">
        <f t="shared" si="161"/>
        <v>0.5893437570707426</v>
      </c>
      <c r="I241" s="25">
        <f t="shared" si="196"/>
        <v>0.123</v>
      </c>
      <c r="J241" s="12">
        <v>632</v>
      </c>
      <c r="K241" s="22">
        <f t="shared" si="197"/>
        <v>491</v>
      </c>
      <c r="L241" s="26">
        <f t="shared" si="198"/>
        <v>2.9960707269155207</v>
      </c>
      <c r="M241" s="22">
        <f t="shared" si="199"/>
        <v>516</v>
      </c>
      <c r="N241" s="22">
        <f t="shared" si="200"/>
        <v>649</v>
      </c>
      <c r="O241" s="22">
        <f t="shared" si="201"/>
        <v>679</v>
      </c>
      <c r="P241" s="22">
        <f t="shared" si="202"/>
        <v>679</v>
      </c>
      <c r="Q241" s="23">
        <f t="shared" si="203"/>
        <v>1.2869999999999999</v>
      </c>
      <c r="R241" s="23">
        <f t="shared" si="204"/>
        <v>1.22</v>
      </c>
      <c r="S241" s="23">
        <f t="shared" si="205"/>
        <v>0.97399999999999998</v>
      </c>
      <c r="T241" s="23">
        <f t="shared" si="206"/>
        <v>0.93100000000000005</v>
      </c>
      <c r="U241" s="23">
        <f t="shared" si="207"/>
        <v>0.93100000000000005</v>
      </c>
      <c r="V241" s="26">
        <f t="shared" si="179"/>
        <v>0.67599218097596825</v>
      </c>
      <c r="W241" s="22">
        <f t="shared" si="180"/>
        <v>7199.0739927447994</v>
      </c>
      <c r="X241" s="22">
        <f t="shared" si="208"/>
        <v>940.19397677520112</v>
      </c>
      <c r="Y241" s="22">
        <f t="shared" si="209"/>
        <v>0.123479437091884</v>
      </c>
      <c r="Z241" s="22">
        <f t="shared" si="163"/>
        <v>2.8748323273371317</v>
      </c>
      <c r="AA241" s="22">
        <f t="shared" si="210"/>
        <v>0.81173971854594196</v>
      </c>
      <c r="AB241" s="22">
        <f t="shared" si="162"/>
        <v>1</v>
      </c>
      <c r="AC241" s="22">
        <f t="shared" si="211"/>
        <v>1</v>
      </c>
    </row>
    <row r="242" spans="1:29">
      <c r="A242" s="12" t="s">
        <v>275</v>
      </c>
      <c r="B242" s="12">
        <v>216.5</v>
      </c>
      <c r="C242" s="12">
        <v>6.61</v>
      </c>
      <c r="D242" s="12">
        <v>452</v>
      </c>
      <c r="E242" s="12">
        <v>24.3</v>
      </c>
      <c r="F242" s="12">
        <v>650</v>
      </c>
      <c r="G242" s="64">
        <f t="shared" si="160"/>
        <v>32.753403933434186</v>
      </c>
      <c r="H242" s="65">
        <f t="shared" si="161"/>
        <v>0.69997818335282513</v>
      </c>
      <c r="I242" s="25">
        <f t="shared" si="196"/>
        <v>0.13400000000000001</v>
      </c>
      <c r="J242" s="12">
        <v>3568</v>
      </c>
      <c r="K242" s="22">
        <f t="shared" si="197"/>
        <v>2640</v>
      </c>
      <c r="L242" s="26">
        <f t="shared" si="198"/>
        <v>3.0023094688221708</v>
      </c>
      <c r="M242" s="22">
        <f t="shared" si="199"/>
        <v>2759</v>
      </c>
      <c r="N242" s="22">
        <f t="shared" si="200"/>
        <v>3532</v>
      </c>
      <c r="O242" s="22">
        <f t="shared" si="201"/>
        <v>3621</v>
      </c>
      <c r="P242" s="22">
        <f t="shared" si="202"/>
        <v>3621</v>
      </c>
      <c r="Q242" s="23">
        <f t="shared" si="203"/>
        <v>1.3520000000000001</v>
      </c>
      <c r="R242" s="23">
        <f t="shared" si="204"/>
        <v>1.29</v>
      </c>
      <c r="S242" s="23">
        <f t="shared" si="205"/>
        <v>1.01</v>
      </c>
      <c r="T242" s="23">
        <f t="shared" si="206"/>
        <v>0.98499999999999999</v>
      </c>
      <c r="U242" s="23">
        <f t="shared" si="207"/>
        <v>0.98499999999999999</v>
      </c>
      <c r="V242" s="26">
        <f t="shared" si="179"/>
        <v>0.71405180893543829</v>
      </c>
      <c r="W242" s="22">
        <f t="shared" si="180"/>
        <v>32454.8118018432</v>
      </c>
      <c r="X242" s="22">
        <f t="shared" si="208"/>
        <v>4358.5596036568013</v>
      </c>
      <c r="Y242" s="22">
        <f t="shared" si="209"/>
        <v>0.13365358557219015</v>
      </c>
      <c r="Z242" s="22">
        <f t="shared" si="163"/>
        <v>2.7310844428316292</v>
      </c>
      <c r="AA242" s="22">
        <f t="shared" si="210"/>
        <v>0.81682679278609505</v>
      </c>
      <c r="AB242" s="22">
        <f t="shared" si="162"/>
        <v>1</v>
      </c>
      <c r="AC242" s="22">
        <f t="shared" si="211"/>
        <v>1</v>
      </c>
    </row>
    <row r="243" spans="1:29">
      <c r="A243" s="12" t="s">
        <v>276</v>
      </c>
      <c r="B243" s="12">
        <v>318.5</v>
      </c>
      <c r="C243" s="12">
        <v>10.37</v>
      </c>
      <c r="D243" s="12">
        <v>335</v>
      </c>
      <c r="E243" s="12">
        <v>24.2</v>
      </c>
      <c r="F243" s="12">
        <v>955</v>
      </c>
      <c r="G243" s="64">
        <f t="shared" ref="G243:G265" si="212">B243/C243</f>
        <v>30.713596914175508</v>
      </c>
      <c r="H243" s="65">
        <f t="shared" ref="H243:H265" si="213">G243/(21150/D243)</f>
        <v>0.48648014024816999</v>
      </c>
      <c r="I243" s="25">
        <f t="shared" si="196"/>
        <v>0.12</v>
      </c>
      <c r="J243" s="12">
        <v>6901</v>
      </c>
      <c r="K243" s="22">
        <f t="shared" si="197"/>
        <v>4795</v>
      </c>
      <c r="L243" s="26">
        <f t="shared" si="198"/>
        <v>2.998430141287284</v>
      </c>
      <c r="M243" s="22">
        <f t="shared" si="199"/>
        <v>5048</v>
      </c>
      <c r="N243" s="22">
        <f t="shared" si="200"/>
        <v>6307</v>
      </c>
      <c r="O243" s="22">
        <f t="shared" si="201"/>
        <v>6632</v>
      </c>
      <c r="P243" s="22">
        <f t="shared" si="202"/>
        <v>6632</v>
      </c>
      <c r="Q243" s="23">
        <f t="shared" si="203"/>
        <v>1.4390000000000001</v>
      </c>
      <c r="R243" s="23">
        <f t="shared" si="204"/>
        <v>1.37</v>
      </c>
      <c r="S243" s="23">
        <f t="shared" si="205"/>
        <v>1.0940000000000001</v>
      </c>
      <c r="T243" s="23">
        <f t="shared" si="206"/>
        <v>1.0409999999999999</v>
      </c>
      <c r="U243" s="23">
        <f t="shared" si="207"/>
        <v>1.0409999999999999</v>
      </c>
      <c r="V243" s="26">
        <f t="shared" si="179"/>
        <v>0.66617446753286336</v>
      </c>
      <c r="W243" s="22">
        <f t="shared" si="180"/>
        <v>69634.185901004792</v>
      </c>
      <c r="X243" s="22">
        <f t="shared" si="208"/>
        <v>10038.354364495206</v>
      </c>
      <c r="Y243" s="22">
        <f t="shared" si="209"/>
        <v>0.11984266229351299</v>
      </c>
      <c r="Z243" s="22">
        <f t="shared" si="163"/>
        <v>2.9270692305651589</v>
      </c>
      <c r="AA243" s="22">
        <f t="shared" si="210"/>
        <v>0.80992133114675646</v>
      </c>
      <c r="AB243" s="22">
        <f t="shared" si="162"/>
        <v>1</v>
      </c>
      <c r="AC243" s="22">
        <f t="shared" si="211"/>
        <v>1</v>
      </c>
    </row>
    <row r="244" spans="1:29">
      <c r="A244" s="12" t="s">
        <v>277</v>
      </c>
      <c r="B244" s="12">
        <v>101.6</v>
      </c>
      <c r="C244" s="12">
        <v>3.03</v>
      </c>
      <c r="D244" s="12">
        <v>371</v>
      </c>
      <c r="E244" s="12">
        <v>40.200000000000003</v>
      </c>
      <c r="F244" s="12">
        <v>305</v>
      </c>
      <c r="G244" s="64">
        <f t="shared" si="212"/>
        <v>33.53135313531353</v>
      </c>
      <c r="H244" s="65">
        <f t="shared" si="213"/>
        <v>0.58818591078966054</v>
      </c>
      <c r="I244" s="25">
        <f t="shared" si="196"/>
        <v>0.13400000000000001</v>
      </c>
      <c r="J244" s="12">
        <v>864</v>
      </c>
      <c r="K244" s="22">
        <f t="shared" si="197"/>
        <v>593</v>
      </c>
      <c r="L244" s="26">
        <f t="shared" si="198"/>
        <v>3.0019685039370079</v>
      </c>
      <c r="M244" s="22">
        <f t="shared" si="199"/>
        <v>636</v>
      </c>
      <c r="N244" s="22">
        <f t="shared" si="200"/>
        <v>751</v>
      </c>
      <c r="O244" s="22">
        <f t="shared" si="201"/>
        <v>789</v>
      </c>
      <c r="P244" s="22">
        <f t="shared" si="202"/>
        <v>789</v>
      </c>
      <c r="Q244" s="23">
        <f t="shared" si="203"/>
        <v>1.4570000000000001</v>
      </c>
      <c r="R244" s="23">
        <f t="shared" si="204"/>
        <v>1.36</v>
      </c>
      <c r="S244" s="23">
        <f t="shared" si="205"/>
        <v>1.1499999999999999</v>
      </c>
      <c r="T244" s="23">
        <f t="shared" si="206"/>
        <v>1.095</v>
      </c>
      <c r="U244" s="23">
        <f t="shared" si="207"/>
        <v>1.095</v>
      </c>
      <c r="V244" s="26">
        <f t="shared" si="179"/>
        <v>0.54733593368020028</v>
      </c>
      <c r="W244" s="22">
        <f t="shared" si="180"/>
        <v>7169.0278068567995</v>
      </c>
      <c r="X244" s="22">
        <f t="shared" si="208"/>
        <v>938.2901720232004</v>
      </c>
      <c r="Y244" s="22">
        <f t="shared" si="209"/>
        <v>0.13363758041928206</v>
      </c>
      <c r="Z244" s="22">
        <f t="shared" si="163"/>
        <v>2.7313078115487235</v>
      </c>
      <c r="AA244" s="22">
        <f t="shared" si="210"/>
        <v>0.81681879020964099</v>
      </c>
      <c r="AB244" s="22">
        <f t="shared" si="162"/>
        <v>1</v>
      </c>
      <c r="AC244" s="22">
        <f t="shared" si="211"/>
        <v>1</v>
      </c>
    </row>
    <row r="245" spans="1:29">
      <c r="A245" s="12" t="s">
        <v>278</v>
      </c>
      <c r="B245" s="12">
        <v>101.7</v>
      </c>
      <c r="C245" s="12">
        <v>3.03</v>
      </c>
      <c r="D245" s="12">
        <v>371</v>
      </c>
      <c r="E245" s="12">
        <v>40.200000000000003</v>
      </c>
      <c r="F245" s="12">
        <v>305</v>
      </c>
      <c r="G245" s="64">
        <f t="shared" si="212"/>
        <v>33.564356435643568</v>
      </c>
      <c r="H245" s="65">
        <f t="shared" si="213"/>
        <v>0.58876483393020163</v>
      </c>
      <c r="I245" s="25">
        <f t="shared" si="196"/>
        <v>0.13400000000000001</v>
      </c>
      <c r="J245" s="12">
        <v>803</v>
      </c>
      <c r="K245" s="22">
        <f t="shared" si="197"/>
        <v>594</v>
      </c>
      <c r="L245" s="26">
        <f t="shared" si="198"/>
        <v>2.9990167158308751</v>
      </c>
      <c r="M245" s="22">
        <f t="shared" si="199"/>
        <v>637</v>
      </c>
      <c r="N245" s="22">
        <f t="shared" si="200"/>
        <v>752</v>
      </c>
      <c r="O245" s="22">
        <f t="shared" si="201"/>
        <v>790</v>
      </c>
      <c r="P245" s="22">
        <f t="shared" si="202"/>
        <v>790</v>
      </c>
      <c r="Q245" s="23">
        <f t="shared" si="203"/>
        <v>1.3520000000000001</v>
      </c>
      <c r="R245" s="23">
        <f t="shared" si="204"/>
        <v>1.26</v>
      </c>
      <c r="S245" s="23">
        <f t="shared" si="205"/>
        <v>1.0680000000000001</v>
      </c>
      <c r="T245" s="23">
        <f t="shared" si="206"/>
        <v>1.016</v>
      </c>
      <c r="U245" s="23">
        <f t="shared" si="207"/>
        <v>1.016</v>
      </c>
      <c r="V245" s="26">
        <f t="shared" si="179"/>
        <v>0.54703109827645791</v>
      </c>
      <c r="W245" s="22">
        <f t="shared" si="180"/>
        <v>7184.0430458208002</v>
      </c>
      <c r="X245" s="22">
        <f t="shared" si="208"/>
        <v>939.24207439920144</v>
      </c>
      <c r="Y245" s="22">
        <f t="shared" si="209"/>
        <v>0.13352633870954467</v>
      </c>
      <c r="Z245" s="22">
        <f t="shared" si="163"/>
        <v>2.7328605470694169</v>
      </c>
      <c r="AA245" s="22">
        <f t="shared" si="210"/>
        <v>0.81676316935477233</v>
      </c>
      <c r="AB245" s="22">
        <f t="shared" si="162"/>
        <v>1</v>
      </c>
      <c r="AC245" s="22">
        <f t="shared" si="211"/>
        <v>1</v>
      </c>
    </row>
    <row r="246" spans="1:29">
      <c r="A246" s="12" t="s">
        <v>279</v>
      </c>
      <c r="B246" s="12">
        <v>216.5</v>
      </c>
      <c r="C246" s="12">
        <v>6.61</v>
      </c>
      <c r="D246" s="12">
        <v>452</v>
      </c>
      <c r="E246" s="12">
        <v>38.200000000000003</v>
      </c>
      <c r="F246" s="12">
        <v>650</v>
      </c>
      <c r="G246" s="64">
        <f t="shared" si="212"/>
        <v>32.753403933434186</v>
      </c>
      <c r="H246" s="65">
        <f t="shared" si="213"/>
        <v>0.69997818335282513</v>
      </c>
      <c r="I246" s="25">
        <f t="shared" si="196"/>
        <v>0.14099999999999999</v>
      </c>
      <c r="J246" s="12">
        <v>4200</v>
      </c>
      <c r="K246" s="22">
        <f t="shared" si="197"/>
        <v>3024</v>
      </c>
      <c r="L246" s="26">
        <f t="shared" si="198"/>
        <v>3.0023094688221708</v>
      </c>
      <c r="M246" s="22">
        <f t="shared" si="199"/>
        <v>3210</v>
      </c>
      <c r="N246" s="22">
        <f t="shared" si="200"/>
        <v>3916</v>
      </c>
      <c r="O246" s="22">
        <f t="shared" si="201"/>
        <v>4034</v>
      </c>
      <c r="P246" s="22">
        <f t="shared" si="202"/>
        <v>4034</v>
      </c>
      <c r="Q246" s="23">
        <f t="shared" si="203"/>
        <v>1.389</v>
      </c>
      <c r="R246" s="23">
        <f t="shared" si="204"/>
        <v>1.31</v>
      </c>
      <c r="S246" s="23">
        <f t="shared" si="205"/>
        <v>1.073</v>
      </c>
      <c r="T246" s="23">
        <f t="shared" si="206"/>
        <v>1.0409999999999999</v>
      </c>
      <c r="U246" s="23">
        <f t="shared" si="207"/>
        <v>1.0409999999999999</v>
      </c>
      <c r="V246" s="26">
        <f t="shared" si="179"/>
        <v>0.61372864201024113</v>
      </c>
      <c r="W246" s="22">
        <f t="shared" si="180"/>
        <v>32454.8118018432</v>
      </c>
      <c r="X246" s="22">
        <f t="shared" si="208"/>
        <v>4358.5596036568013</v>
      </c>
      <c r="Y246" s="22">
        <f t="shared" si="209"/>
        <v>0.14091297915530454</v>
      </c>
      <c r="Z246" s="22">
        <f t="shared" si="163"/>
        <v>2.6306698364320624</v>
      </c>
      <c r="AA246" s="22">
        <f t="shared" si="210"/>
        <v>0.82045648957765227</v>
      </c>
      <c r="AB246" s="22">
        <f t="shared" si="162"/>
        <v>1</v>
      </c>
      <c r="AC246" s="22">
        <f t="shared" si="211"/>
        <v>1</v>
      </c>
    </row>
    <row r="247" spans="1:29">
      <c r="A247" s="12" t="s">
        <v>280</v>
      </c>
      <c r="B247" s="12">
        <v>318.39999999999998</v>
      </c>
      <c r="C247" s="12">
        <v>10.37</v>
      </c>
      <c r="D247" s="12">
        <v>335</v>
      </c>
      <c r="E247" s="12">
        <v>39.200000000000003</v>
      </c>
      <c r="F247" s="12">
        <v>955</v>
      </c>
      <c r="G247" s="64">
        <f t="shared" si="212"/>
        <v>30.703953712632593</v>
      </c>
      <c r="H247" s="65">
        <f t="shared" si="213"/>
        <v>0.48632739923082358</v>
      </c>
      <c r="I247" s="25">
        <f t="shared" si="196"/>
        <v>0.129</v>
      </c>
      <c r="J247" s="12">
        <v>7742</v>
      </c>
      <c r="K247" s="22">
        <f t="shared" si="197"/>
        <v>5680</v>
      </c>
      <c r="L247" s="26">
        <f t="shared" si="198"/>
        <v>2.9993718592964824</v>
      </c>
      <c r="M247" s="22">
        <f t="shared" si="199"/>
        <v>6090</v>
      </c>
      <c r="N247" s="22">
        <f t="shared" si="200"/>
        <v>7192</v>
      </c>
      <c r="O247" s="22">
        <f t="shared" si="201"/>
        <v>7593</v>
      </c>
      <c r="P247" s="22">
        <f t="shared" si="202"/>
        <v>7593</v>
      </c>
      <c r="Q247" s="23">
        <f t="shared" si="203"/>
        <v>1.363</v>
      </c>
      <c r="R247" s="23">
        <f t="shared" si="204"/>
        <v>1.27</v>
      </c>
      <c r="S247" s="23">
        <f t="shared" si="205"/>
        <v>1.0760000000000001</v>
      </c>
      <c r="T247" s="23">
        <f t="shared" si="206"/>
        <v>1.02</v>
      </c>
      <c r="U247" s="23">
        <f t="shared" si="207"/>
        <v>1.02</v>
      </c>
      <c r="V247" s="26">
        <f t="shared" si="179"/>
        <v>0.55201269930263608</v>
      </c>
      <c r="W247" s="22">
        <f t="shared" si="180"/>
        <v>69587.421733288778</v>
      </c>
      <c r="X247" s="22">
        <f t="shared" si="208"/>
        <v>10035.096533591206</v>
      </c>
      <c r="Y247" s="22">
        <f t="shared" si="209"/>
        <v>0.12853696863802611</v>
      </c>
      <c r="Z247" s="22">
        <f t="shared" si="163"/>
        <v>2.8029358694096169</v>
      </c>
      <c r="AA247" s="22">
        <f t="shared" si="210"/>
        <v>0.81426848431901311</v>
      </c>
      <c r="AB247" s="22">
        <f t="shared" si="162"/>
        <v>1</v>
      </c>
      <c r="AC247" s="22">
        <f t="shared" si="211"/>
        <v>1</v>
      </c>
    </row>
    <row r="248" spans="1:29">
      <c r="A248" s="12" t="s">
        <v>281</v>
      </c>
      <c r="B248" s="12">
        <v>101.5</v>
      </c>
      <c r="C248" s="12">
        <v>3.03</v>
      </c>
      <c r="D248" s="12">
        <v>371</v>
      </c>
      <c r="E248" s="12">
        <v>51.3</v>
      </c>
      <c r="F248" s="12">
        <v>305</v>
      </c>
      <c r="G248" s="64">
        <f t="shared" si="212"/>
        <v>33.4983498349835</v>
      </c>
      <c r="H248" s="65">
        <f t="shared" si="213"/>
        <v>0.58760698764911956</v>
      </c>
      <c r="I248" s="25">
        <f t="shared" si="196"/>
        <v>0.14000000000000001</v>
      </c>
      <c r="J248" s="12">
        <v>859</v>
      </c>
      <c r="K248" s="22">
        <f t="shared" si="197"/>
        <v>660</v>
      </c>
      <c r="L248" s="26">
        <f t="shared" si="198"/>
        <v>3.0049261083743843</v>
      </c>
      <c r="M248" s="22">
        <f t="shared" si="199"/>
        <v>715</v>
      </c>
      <c r="N248" s="22">
        <f t="shared" si="200"/>
        <v>818</v>
      </c>
      <c r="O248" s="22">
        <f t="shared" si="201"/>
        <v>862</v>
      </c>
      <c r="P248" s="22">
        <f t="shared" si="202"/>
        <v>862</v>
      </c>
      <c r="Q248" s="23">
        <f t="shared" si="203"/>
        <v>1.302</v>
      </c>
      <c r="R248" s="23">
        <f t="shared" si="204"/>
        <v>1.2</v>
      </c>
      <c r="S248" s="23">
        <f t="shared" si="205"/>
        <v>1.05</v>
      </c>
      <c r="T248" s="23">
        <f t="shared" si="206"/>
        <v>0.997</v>
      </c>
      <c r="U248" s="23">
        <f t="shared" si="207"/>
        <v>0.997</v>
      </c>
      <c r="V248" s="26">
        <f t="shared" si="179"/>
        <v>0.48636713012463145</v>
      </c>
      <c r="W248" s="22">
        <f t="shared" si="180"/>
        <v>7154.0282758527992</v>
      </c>
      <c r="X248" s="22">
        <f t="shared" si="208"/>
        <v>937.33826964720083</v>
      </c>
      <c r="Y248" s="22">
        <f t="shared" si="209"/>
        <v>0.13987333530561344</v>
      </c>
      <c r="Z248" s="22">
        <f t="shared" si="163"/>
        <v>2.6449406456479334</v>
      </c>
      <c r="AA248" s="22">
        <f t="shared" si="210"/>
        <v>0.81993666765280671</v>
      </c>
      <c r="AB248" s="22">
        <f t="shared" si="162"/>
        <v>1</v>
      </c>
      <c r="AC248" s="22">
        <f t="shared" si="211"/>
        <v>1</v>
      </c>
    </row>
    <row r="249" spans="1:29">
      <c r="A249" s="12" t="s">
        <v>282</v>
      </c>
      <c r="B249" s="12">
        <v>101.9</v>
      </c>
      <c r="C249" s="12">
        <v>3.03</v>
      </c>
      <c r="D249" s="12">
        <v>371</v>
      </c>
      <c r="E249" s="12">
        <v>51.3</v>
      </c>
      <c r="F249" s="12">
        <v>305</v>
      </c>
      <c r="G249" s="64">
        <f t="shared" si="212"/>
        <v>33.630363036303635</v>
      </c>
      <c r="H249" s="65">
        <f t="shared" si="213"/>
        <v>0.58992268021128358</v>
      </c>
      <c r="I249" s="25">
        <f t="shared" si="196"/>
        <v>0.13900000000000001</v>
      </c>
      <c r="J249" s="12">
        <v>926</v>
      </c>
      <c r="K249" s="22">
        <f t="shared" si="197"/>
        <v>664</v>
      </c>
      <c r="L249" s="26">
        <f t="shared" si="198"/>
        <v>2.9931305201177625</v>
      </c>
      <c r="M249" s="22">
        <f t="shared" si="199"/>
        <v>719</v>
      </c>
      <c r="N249" s="22">
        <f t="shared" si="200"/>
        <v>822</v>
      </c>
      <c r="O249" s="22">
        <f t="shared" si="201"/>
        <v>867</v>
      </c>
      <c r="P249" s="22">
        <f t="shared" si="202"/>
        <v>867</v>
      </c>
      <c r="Q249" s="23">
        <f t="shared" si="203"/>
        <v>1.395</v>
      </c>
      <c r="R249" s="23">
        <f t="shared" si="204"/>
        <v>1.29</v>
      </c>
      <c r="S249" s="23">
        <f t="shared" si="205"/>
        <v>1.127</v>
      </c>
      <c r="T249" s="23">
        <f t="shared" si="206"/>
        <v>1.0680000000000001</v>
      </c>
      <c r="U249" s="23">
        <f t="shared" si="207"/>
        <v>1.0680000000000001</v>
      </c>
      <c r="V249" s="26">
        <f t="shared" si="179"/>
        <v>0.48562603778177321</v>
      </c>
      <c r="W249" s="22">
        <f t="shared" si="180"/>
        <v>7214.1206476288016</v>
      </c>
      <c r="X249" s="22">
        <f t="shared" si="208"/>
        <v>941.14587915119932</v>
      </c>
      <c r="Y249" s="22">
        <f t="shared" si="209"/>
        <v>0.13935560447909254</v>
      </c>
      <c r="Z249" s="22">
        <f t="shared" si="163"/>
        <v>2.652061053632254</v>
      </c>
      <c r="AA249" s="22">
        <f t="shared" si="210"/>
        <v>0.81967780223954623</v>
      </c>
      <c r="AB249" s="22">
        <f t="shared" ref="AB249:AB268" si="214">IF(Y249&lt;0.2,1,(1+0.158*SQRT(Y249*Y249-0.04)+Y249*Y249))</f>
        <v>1</v>
      </c>
      <c r="AC249" s="22">
        <f t="shared" si="211"/>
        <v>1</v>
      </c>
    </row>
    <row r="250" spans="1:29">
      <c r="A250" s="12" t="s">
        <v>283</v>
      </c>
      <c r="B250" s="12">
        <v>216.4</v>
      </c>
      <c r="C250" s="12">
        <v>6.61</v>
      </c>
      <c r="D250" s="12">
        <v>452</v>
      </c>
      <c r="E250" s="12">
        <v>46.7</v>
      </c>
      <c r="F250" s="12">
        <v>650</v>
      </c>
      <c r="G250" s="64">
        <f t="shared" si="212"/>
        <v>32.738275340393344</v>
      </c>
      <c r="H250" s="65">
        <f t="shared" si="213"/>
        <v>0.69965486779469455</v>
      </c>
      <c r="I250" s="25">
        <f t="shared" si="196"/>
        <v>0.14499999999999999</v>
      </c>
      <c r="J250" s="12">
        <v>4283</v>
      </c>
      <c r="K250" s="22">
        <f t="shared" si="197"/>
        <v>3256</v>
      </c>
      <c r="L250" s="26">
        <f t="shared" si="198"/>
        <v>3.0036968576709797</v>
      </c>
      <c r="M250" s="22">
        <f t="shared" si="199"/>
        <v>3483</v>
      </c>
      <c r="N250" s="22">
        <f t="shared" si="200"/>
        <v>4148</v>
      </c>
      <c r="O250" s="22">
        <f t="shared" si="201"/>
        <v>4285</v>
      </c>
      <c r="P250" s="22">
        <f t="shared" si="202"/>
        <v>4285</v>
      </c>
      <c r="Q250" s="23">
        <f t="shared" si="203"/>
        <v>1.3149999999999999</v>
      </c>
      <c r="R250" s="23">
        <f t="shared" si="204"/>
        <v>1.23</v>
      </c>
      <c r="S250" s="23">
        <f t="shared" si="205"/>
        <v>1.0329999999999999</v>
      </c>
      <c r="T250" s="23">
        <f t="shared" si="206"/>
        <v>1</v>
      </c>
      <c r="U250" s="23">
        <f t="shared" si="207"/>
        <v>1</v>
      </c>
      <c r="V250" s="26">
        <f t="shared" si="179"/>
        <v>0.56535467158422259</v>
      </c>
      <c r="W250" s="22">
        <f t="shared" si="180"/>
        <v>32422.888514735205</v>
      </c>
      <c r="X250" s="22">
        <f t="shared" si="208"/>
        <v>4356.4830113447952</v>
      </c>
      <c r="Y250" s="22">
        <f t="shared" si="209"/>
        <v>0.14523219365199766</v>
      </c>
      <c r="Z250" s="22">
        <f t="shared" ref="Z250:Z265" si="215">IF((4.9-18.5*Y250+17*Y250*Y250)&lt;0,0,(4.9-18.5*Y250+17*Y250*Y250))</f>
        <v>2.5717750486785569</v>
      </c>
      <c r="AA250" s="22">
        <f t="shared" si="210"/>
        <v>0.82261609682599879</v>
      </c>
      <c r="AB250" s="22">
        <f t="shared" si="214"/>
        <v>1</v>
      </c>
      <c r="AC250" s="22">
        <f t="shared" si="211"/>
        <v>1</v>
      </c>
    </row>
    <row r="251" spans="1:29">
      <c r="A251" s="12" t="s">
        <v>284</v>
      </c>
      <c r="B251" s="12">
        <v>318.3</v>
      </c>
      <c r="C251" s="12">
        <v>10.37</v>
      </c>
      <c r="D251" s="12">
        <v>335</v>
      </c>
      <c r="E251" s="12">
        <v>52.2</v>
      </c>
      <c r="F251" s="12">
        <v>955</v>
      </c>
      <c r="G251" s="64">
        <f t="shared" si="212"/>
        <v>30.694310511089686</v>
      </c>
      <c r="H251" s="65">
        <f t="shared" si="213"/>
        <v>0.48617465821347733</v>
      </c>
      <c r="I251" s="25">
        <f t="shared" si="196"/>
        <v>0.13600000000000001</v>
      </c>
      <c r="J251" s="12">
        <v>9297</v>
      </c>
      <c r="K251" s="22">
        <f t="shared" si="197"/>
        <v>6446</v>
      </c>
      <c r="L251" s="26">
        <f t="shared" si="198"/>
        <v>3.0003141690229342</v>
      </c>
      <c r="M251" s="22">
        <f t="shared" si="199"/>
        <v>6991</v>
      </c>
      <c r="N251" s="22">
        <f t="shared" si="200"/>
        <v>7957</v>
      </c>
      <c r="O251" s="22">
        <f t="shared" si="201"/>
        <v>8431</v>
      </c>
      <c r="P251" s="22">
        <f t="shared" si="202"/>
        <v>8431</v>
      </c>
      <c r="Q251" s="23">
        <f t="shared" si="203"/>
        <v>1.4419999999999999</v>
      </c>
      <c r="R251" s="23">
        <f t="shared" si="204"/>
        <v>1.33</v>
      </c>
      <c r="S251" s="23">
        <f t="shared" si="205"/>
        <v>1.1679999999999999</v>
      </c>
      <c r="T251" s="23">
        <f t="shared" si="206"/>
        <v>1.103</v>
      </c>
      <c r="U251" s="23">
        <f t="shared" si="207"/>
        <v>1.103</v>
      </c>
      <c r="V251" s="26">
        <f t="shared" si="179"/>
        <v>0.48071319773998195</v>
      </c>
      <c r="W251" s="22">
        <f t="shared" si="180"/>
        <v>69540.673273532811</v>
      </c>
      <c r="X251" s="22">
        <f t="shared" si="208"/>
        <v>10031.838702687206</v>
      </c>
      <c r="Y251" s="22">
        <f t="shared" si="209"/>
        <v>0.1355802138350182</v>
      </c>
      <c r="Z251" s="22">
        <f t="shared" si="215"/>
        <v>2.704259948572501</v>
      </c>
      <c r="AA251" s="22">
        <f t="shared" si="210"/>
        <v>0.81779010691750909</v>
      </c>
      <c r="AB251" s="22">
        <f t="shared" si="214"/>
        <v>1</v>
      </c>
      <c r="AC251" s="22">
        <f t="shared" si="211"/>
        <v>1</v>
      </c>
    </row>
    <row r="252" spans="1:29">
      <c r="C252" s="42" t="s">
        <v>285</v>
      </c>
      <c r="G252" s="64"/>
      <c r="H252" s="65"/>
      <c r="I252" s="25"/>
      <c r="K252" s="22"/>
      <c r="L252" s="26"/>
      <c r="M252" s="22"/>
      <c r="N252" s="22"/>
      <c r="O252" s="22"/>
      <c r="P252" s="22"/>
      <c r="Q252" s="23"/>
      <c r="R252" s="23"/>
      <c r="S252" s="23"/>
      <c r="T252" s="23"/>
      <c r="U252" s="23"/>
      <c r="V252" s="26"/>
      <c r="W252" s="22"/>
      <c r="X252" s="22"/>
      <c r="Y252" s="22"/>
      <c r="Z252" s="22"/>
      <c r="AA252" s="22"/>
      <c r="AB252" s="22">
        <f t="shared" si="214"/>
        <v>1</v>
      </c>
      <c r="AC252" s="22"/>
    </row>
    <row r="253" spans="1:29">
      <c r="A253" s="12" t="s">
        <v>286</v>
      </c>
      <c r="B253" s="12">
        <v>101.4</v>
      </c>
      <c r="C253" s="12">
        <v>3.03</v>
      </c>
      <c r="D253" s="12">
        <v>371</v>
      </c>
      <c r="E253" s="12">
        <v>23.2</v>
      </c>
      <c r="F253" s="12">
        <v>305</v>
      </c>
      <c r="G253" s="64">
        <f t="shared" si="212"/>
        <v>33.46534653465347</v>
      </c>
      <c r="H253" s="65">
        <f t="shared" si="213"/>
        <v>0.58702806450857858</v>
      </c>
      <c r="I253" s="25">
        <f t="shared" si="196"/>
        <v>0.124</v>
      </c>
      <c r="J253" s="12">
        <v>660</v>
      </c>
      <c r="K253" s="22">
        <f t="shared" ref="K253:K265" si="216">ROUND((0.85*E253*W253+D253*X253)/1000,0)</f>
        <v>488</v>
      </c>
      <c r="L253" s="26">
        <f t="shared" si="198"/>
        <v>3.0078895463510849</v>
      </c>
      <c r="M253" s="22">
        <f t="shared" ref="M253:M265" si="217">ROUND((E253*W253+D253*X253)/1000,0)</f>
        <v>513</v>
      </c>
      <c r="N253" s="22">
        <f t="shared" ref="N253:N265" si="218">ROUND((0.85*E253*W253+6*C253*D253*W253/(B253-2*C253))/1000,0)</f>
        <v>646</v>
      </c>
      <c r="O253" s="22">
        <f t="shared" ref="O253:O265" si="219">ROUND(((AA253*D253*X253)+(E253*W253*(1+Z253*(C253/B253)*(D253/E253))))/1000,0)</f>
        <v>675</v>
      </c>
      <c r="P253" s="22">
        <f t="shared" ref="P253:P265" si="220">ROUND(AC253*O253,0)</f>
        <v>675</v>
      </c>
      <c r="Q253" s="23">
        <f t="shared" si="203"/>
        <v>1.3520000000000001</v>
      </c>
      <c r="R253" s="23">
        <f t="shared" si="204"/>
        <v>1.29</v>
      </c>
      <c r="S253" s="23">
        <f t="shared" si="205"/>
        <v>1.022</v>
      </c>
      <c r="T253" s="23">
        <f t="shared" si="206"/>
        <v>0.97799999999999998</v>
      </c>
      <c r="U253" s="23">
        <f t="shared" si="207"/>
        <v>0.97799999999999998</v>
      </c>
      <c r="V253" s="26">
        <f t="shared" si="179"/>
        <v>0.67719170030724185</v>
      </c>
      <c r="W253" s="22">
        <f t="shared" si="180"/>
        <v>7139.044452808801</v>
      </c>
      <c r="X253" s="22">
        <f t="shared" si="208"/>
        <v>936.38636727119967</v>
      </c>
      <c r="Y253" s="22">
        <f t="shared" si="209"/>
        <v>0.12392182808791886</v>
      </c>
      <c r="Z253" s="22">
        <f t="shared" si="215"/>
        <v>2.8685087114765806</v>
      </c>
      <c r="AA253" s="22">
        <f t="shared" si="210"/>
        <v>0.81196091404395943</v>
      </c>
      <c r="AB253" s="22">
        <f t="shared" si="214"/>
        <v>1</v>
      </c>
      <c r="AC253" s="22">
        <f t="shared" si="211"/>
        <v>1</v>
      </c>
    </row>
    <row r="254" spans="1:29">
      <c r="A254" s="12" t="s">
        <v>287</v>
      </c>
      <c r="B254" s="12">
        <v>101.9</v>
      </c>
      <c r="C254" s="12">
        <v>3.03</v>
      </c>
      <c r="D254" s="12">
        <v>371</v>
      </c>
      <c r="E254" s="12">
        <v>23.2</v>
      </c>
      <c r="F254" s="12">
        <v>305</v>
      </c>
      <c r="G254" s="64">
        <f t="shared" si="212"/>
        <v>33.630363036303635</v>
      </c>
      <c r="H254" s="65">
        <f t="shared" si="213"/>
        <v>0.58992268021128358</v>
      </c>
      <c r="I254" s="25">
        <f t="shared" si="196"/>
        <v>0.123</v>
      </c>
      <c r="J254" s="12">
        <v>649</v>
      </c>
      <c r="K254" s="22">
        <f t="shared" si="216"/>
        <v>491</v>
      </c>
      <c r="L254" s="26">
        <f t="shared" si="198"/>
        <v>2.9931305201177625</v>
      </c>
      <c r="M254" s="22">
        <f t="shared" si="217"/>
        <v>517</v>
      </c>
      <c r="N254" s="22">
        <f t="shared" si="218"/>
        <v>650</v>
      </c>
      <c r="O254" s="22">
        <f t="shared" si="219"/>
        <v>680</v>
      </c>
      <c r="P254" s="22">
        <f t="shared" si="220"/>
        <v>680</v>
      </c>
      <c r="Q254" s="23">
        <f t="shared" si="203"/>
        <v>1.3220000000000001</v>
      </c>
      <c r="R254" s="23">
        <f t="shared" si="204"/>
        <v>1.26</v>
      </c>
      <c r="S254" s="23">
        <f t="shared" si="205"/>
        <v>0.998</v>
      </c>
      <c r="T254" s="23">
        <f t="shared" si="206"/>
        <v>0.95399999999999996</v>
      </c>
      <c r="U254" s="23">
        <f t="shared" si="207"/>
        <v>0.95399999999999996</v>
      </c>
      <c r="V254" s="26">
        <f t="shared" si="179"/>
        <v>0.67536773919747572</v>
      </c>
      <c r="W254" s="22">
        <f t="shared" si="180"/>
        <v>7214.1206476288016</v>
      </c>
      <c r="X254" s="22">
        <f t="shared" si="208"/>
        <v>941.14587915119932</v>
      </c>
      <c r="Y254" s="22">
        <f t="shared" si="209"/>
        <v>0.12327509615770751</v>
      </c>
      <c r="Z254" s="22">
        <f t="shared" si="215"/>
        <v>2.877755459738176</v>
      </c>
      <c r="AA254" s="22">
        <f t="shared" si="210"/>
        <v>0.8116375480788538</v>
      </c>
      <c r="AB254" s="22">
        <f t="shared" si="214"/>
        <v>1</v>
      </c>
      <c r="AC254" s="22">
        <f t="shared" si="211"/>
        <v>1</v>
      </c>
    </row>
    <row r="255" spans="1:29">
      <c r="A255" s="12" t="s">
        <v>288</v>
      </c>
      <c r="B255" s="12">
        <v>101.8</v>
      </c>
      <c r="C255" s="12">
        <v>3.03</v>
      </c>
      <c r="D255" s="12">
        <v>371</v>
      </c>
      <c r="E255" s="12">
        <v>23.2</v>
      </c>
      <c r="F255" s="12">
        <v>305</v>
      </c>
      <c r="G255" s="64">
        <f t="shared" si="212"/>
        <v>33.597359735973598</v>
      </c>
      <c r="H255" s="65">
        <f t="shared" si="213"/>
        <v>0.5893437570707426</v>
      </c>
      <c r="I255" s="25">
        <f t="shared" si="196"/>
        <v>0.123</v>
      </c>
      <c r="J255" s="12">
        <v>682</v>
      </c>
      <c r="K255" s="22">
        <f t="shared" si="216"/>
        <v>491</v>
      </c>
      <c r="L255" s="26">
        <f t="shared" si="198"/>
        <v>2.9960707269155207</v>
      </c>
      <c r="M255" s="22">
        <f t="shared" si="217"/>
        <v>516</v>
      </c>
      <c r="N255" s="22">
        <f t="shared" si="218"/>
        <v>649</v>
      </c>
      <c r="O255" s="22">
        <f t="shared" si="219"/>
        <v>679</v>
      </c>
      <c r="P255" s="22">
        <f t="shared" si="220"/>
        <v>679</v>
      </c>
      <c r="Q255" s="23">
        <f t="shared" si="203"/>
        <v>1.389</v>
      </c>
      <c r="R255" s="23">
        <f t="shared" si="204"/>
        <v>1.32</v>
      </c>
      <c r="S255" s="23">
        <f t="shared" si="205"/>
        <v>1.0509999999999999</v>
      </c>
      <c r="T255" s="23">
        <f t="shared" si="206"/>
        <v>1.004</v>
      </c>
      <c r="U255" s="23">
        <f t="shared" si="207"/>
        <v>1.004</v>
      </c>
      <c r="V255" s="26">
        <f t="shared" si="179"/>
        <v>0.67599218097596825</v>
      </c>
      <c r="W255" s="22">
        <f t="shared" si="180"/>
        <v>7199.0739927447994</v>
      </c>
      <c r="X255" s="22">
        <f t="shared" si="208"/>
        <v>940.19397677520112</v>
      </c>
      <c r="Y255" s="22">
        <f t="shared" si="209"/>
        <v>0.123479437091884</v>
      </c>
      <c r="Z255" s="22">
        <f t="shared" si="215"/>
        <v>2.8748323273371317</v>
      </c>
      <c r="AA255" s="22">
        <f t="shared" si="210"/>
        <v>0.81173971854594196</v>
      </c>
      <c r="AB255" s="22">
        <f t="shared" si="214"/>
        <v>1</v>
      </c>
      <c r="AC255" s="22">
        <f t="shared" si="211"/>
        <v>1</v>
      </c>
    </row>
    <row r="256" spans="1:29">
      <c r="A256" s="12" t="s">
        <v>289</v>
      </c>
      <c r="B256" s="12">
        <v>216.4</v>
      </c>
      <c r="C256" s="12">
        <v>6.61</v>
      </c>
      <c r="D256" s="12">
        <v>452</v>
      </c>
      <c r="E256" s="12">
        <v>24.3</v>
      </c>
      <c r="F256" s="12">
        <v>649</v>
      </c>
      <c r="G256" s="64">
        <f t="shared" si="212"/>
        <v>32.738275340393344</v>
      </c>
      <c r="H256" s="65">
        <f t="shared" si="213"/>
        <v>0.69965486779469455</v>
      </c>
      <c r="I256" s="25">
        <f t="shared" si="196"/>
        <v>0.13400000000000001</v>
      </c>
      <c r="J256" s="12">
        <v>3568</v>
      </c>
      <c r="K256" s="22">
        <f t="shared" si="216"/>
        <v>2639</v>
      </c>
      <c r="L256" s="26">
        <f t="shared" si="198"/>
        <v>2.9990757855822552</v>
      </c>
      <c r="M256" s="22">
        <f t="shared" si="217"/>
        <v>2757</v>
      </c>
      <c r="N256" s="22">
        <f t="shared" si="218"/>
        <v>3530</v>
      </c>
      <c r="O256" s="22">
        <f t="shared" si="219"/>
        <v>3620</v>
      </c>
      <c r="P256" s="22">
        <f t="shared" si="220"/>
        <v>3620</v>
      </c>
      <c r="Q256" s="23">
        <f t="shared" si="203"/>
        <v>1.3520000000000001</v>
      </c>
      <c r="R256" s="23">
        <f t="shared" si="204"/>
        <v>1.29</v>
      </c>
      <c r="S256" s="23">
        <f t="shared" si="205"/>
        <v>1.0109999999999999</v>
      </c>
      <c r="T256" s="23">
        <f t="shared" si="206"/>
        <v>0.98599999999999999</v>
      </c>
      <c r="U256" s="23">
        <f t="shared" si="207"/>
        <v>0.98599999999999999</v>
      </c>
      <c r="V256" s="26">
        <f t="shared" si="179"/>
        <v>0.71422935115264685</v>
      </c>
      <c r="W256" s="22">
        <f t="shared" si="180"/>
        <v>32422.888514735205</v>
      </c>
      <c r="X256" s="22">
        <f t="shared" si="208"/>
        <v>4356.4830113447952</v>
      </c>
      <c r="Y256" s="22">
        <f t="shared" si="209"/>
        <v>0.13352669410608167</v>
      </c>
      <c r="Z256" s="22">
        <f t="shared" si="215"/>
        <v>2.7328555856987742</v>
      </c>
      <c r="AA256" s="22">
        <f t="shared" si="210"/>
        <v>0.81676334705304088</v>
      </c>
      <c r="AB256" s="22">
        <f t="shared" si="214"/>
        <v>1</v>
      </c>
      <c r="AC256" s="22">
        <f t="shared" si="211"/>
        <v>1</v>
      </c>
    </row>
    <row r="257" spans="1:29">
      <c r="A257" s="12" t="s">
        <v>290</v>
      </c>
      <c r="B257" s="12">
        <v>318.3</v>
      </c>
      <c r="C257" s="12">
        <v>10.37</v>
      </c>
      <c r="D257" s="12">
        <v>335</v>
      </c>
      <c r="E257" s="12">
        <v>24.2</v>
      </c>
      <c r="F257" s="12">
        <v>955</v>
      </c>
      <c r="G257" s="64">
        <f t="shared" si="212"/>
        <v>30.694310511089686</v>
      </c>
      <c r="H257" s="65">
        <f t="shared" si="213"/>
        <v>0.48617465821347733</v>
      </c>
      <c r="I257" s="25">
        <f t="shared" si="196"/>
        <v>0.12</v>
      </c>
      <c r="J257" s="12">
        <v>6565</v>
      </c>
      <c r="K257" s="22">
        <f t="shared" si="216"/>
        <v>4791</v>
      </c>
      <c r="L257" s="26">
        <f t="shared" si="198"/>
        <v>3.0003141690229342</v>
      </c>
      <c r="M257" s="22">
        <f t="shared" si="217"/>
        <v>5044</v>
      </c>
      <c r="N257" s="22">
        <f t="shared" si="218"/>
        <v>6302</v>
      </c>
      <c r="O257" s="22">
        <f t="shared" si="219"/>
        <v>6626</v>
      </c>
      <c r="P257" s="22">
        <f t="shared" si="220"/>
        <v>6626</v>
      </c>
      <c r="Q257" s="23">
        <f t="shared" si="203"/>
        <v>1.37</v>
      </c>
      <c r="R257" s="23">
        <f t="shared" si="204"/>
        <v>1.3</v>
      </c>
      <c r="S257" s="23">
        <f t="shared" si="205"/>
        <v>1.042</v>
      </c>
      <c r="T257" s="23">
        <f t="shared" si="206"/>
        <v>0.99099999999999999</v>
      </c>
      <c r="U257" s="23">
        <f t="shared" si="207"/>
        <v>0.99099999999999999</v>
      </c>
      <c r="V257" s="26">
        <f t="shared" si="179"/>
        <v>0.66627001693104948</v>
      </c>
      <c r="W257" s="22">
        <f t="shared" si="180"/>
        <v>69540.673273532811</v>
      </c>
      <c r="X257" s="22">
        <f t="shared" si="208"/>
        <v>10031.838702687206</v>
      </c>
      <c r="Y257" s="22">
        <f t="shared" si="209"/>
        <v>0.11991938071932964</v>
      </c>
      <c r="Z257" s="22">
        <f t="shared" si="215"/>
        <v>2.9259626405182302</v>
      </c>
      <c r="AA257" s="22">
        <f t="shared" si="210"/>
        <v>0.80995969035966486</v>
      </c>
      <c r="AB257" s="22">
        <f t="shared" si="214"/>
        <v>1</v>
      </c>
      <c r="AC257" s="22">
        <f t="shared" si="211"/>
        <v>1</v>
      </c>
    </row>
    <row r="258" spans="1:29">
      <c r="A258" s="12" t="s">
        <v>291</v>
      </c>
      <c r="B258" s="12">
        <v>101.7</v>
      </c>
      <c r="C258" s="12">
        <v>3.03</v>
      </c>
      <c r="D258" s="12">
        <v>371</v>
      </c>
      <c r="E258" s="12">
        <v>40.200000000000003</v>
      </c>
      <c r="F258" s="12">
        <v>305</v>
      </c>
      <c r="G258" s="64">
        <f t="shared" si="212"/>
        <v>33.564356435643568</v>
      </c>
      <c r="H258" s="65">
        <f t="shared" si="213"/>
        <v>0.58876483393020163</v>
      </c>
      <c r="I258" s="25">
        <f t="shared" si="196"/>
        <v>0.13400000000000001</v>
      </c>
      <c r="J258" s="12">
        <v>800</v>
      </c>
      <c r="K258" s="22">
        <f t="shared" si="216"/>
        <v>594</v>
      </c>
      <c r="L258" s="26">
        <f t="shared" si="198"/>
        <v>2.9990167158308751</v>
      </c>
      <c r="M258" s="22">
        <f t="shared" si="217"/>
        <v>637</v>
      </c>
      <c r="N258" s="22">
        <f t="shared" si="218"/>
        <v>752</v>
      </c>
      <c r="O258" s="22">
        <f t="shared" si="219"/>
        <v>790</v>
      </c>
      <c r="P258" s="22">
        <f t="shared" si="220"/>
        <v>790</v>
      </c>
      <c r="Q258" s="23">
        <f t="shared" si="203"/>
        <v>1.347</v>
      </c>
      <c r="R258" s="23">
        <f t="shared" si="204"/>
        <v>1.26</v>
      </c>
      <c r="S258" s="23">
        <f t="shared" si="205"/>
        <v>1.0640000000000001</v>
      </c>
      <c r="T258" s="23">
        <f t="shared" si="206"/>
        <v>1.0129999999999999</v>
      </c>
      <c r="U258" s="23">
        <f t="shared" si="207"/>
        <v>1.0129999999999999</v>
      </c>
      <c r="V258" s="26">
        <f t="shared" si="179"/>
        <v>0.54703109827645791</v>
      </c>
      <c r="W258" s="22">
        <f t="shared" si="180"/>
        <v>7184.0430458208002</v>
      </c>
      <c r="X258" s="22">
        <f t="shared" si="208"/>
        <v>939.24207439920144</v>
      </c>
      <c r="Y258" s="22">
        <f t="shared" si="209"/>
        <v>0.13352633870954467</v>
      </c>
      <c r="Z258" s="22">
        <f t="shared" si="215"/>
        <v>2.7328605470694169</v>
      </c>
      <c r="AA258" s="22">
        <f t="shared" si="210"/>
        <v>0.81676316935477233</v>
      </c>
      <c r="AB258" s="22">
        <f t="shared" si="214"/>
        <v>1</v>
      </c>
      <c r="AC258" s="22">
        <f t="shared" si="211"/>
        <v>1</v>
      </c>
    </row>
    <row r="259" spans="1:29">
      <c r="A259" s="12" t="s">
        <v>292</v>
      </c>
      <c r="B259" s="12">
        <v>101.3</v>
      </c>
      <c r="C259" s="12">
        <v>3.03</v>
      </c>
      <c r="D259" s="12">
        <v>371</v>
      </c>
      <c r="E259" s="12">
        <v>40.200000000000003</v>
      </c>
      <c r="F259" s="12">
        <v>305</v>
      </c>
      <c r="G259" s="64">
        <f t="shared" si="212"/>
        <v>33.432343234323433</v>
      </c>
      <c r="H259" s="65">
        <f t="shared" si="213"/>
        <v>0.5864491413680375</v>
      </c>
      <c r="I259" s="25">
        <f t="shared" si="196"/>
        <v>0.13400000000000001</v>
      </c>
      <c r="J259" s="12">
        <v>742</v>
      </c>
      <c r="K259" s="22">
        <f t="shared" si="216"/>
        <v>590</v>
      </c>
      <c r="L259" s="26">
        <f t="shared" si="198"/>
        <v>3.0108588351431393</v>
      </c>
      <c r="M259" s="22">
        <f t="shared" si="217"/>
        <v>633</v>
      </c>
      <c r="N259" s="22">
        <f t="shared" si="218"/>
        <v>748</v>
      </c>
      <c r="O259" s="22">
        <f t="shared" si="219"/>
        <v>785</v>
      </c>
      <c r="P259" s="22">
        <f t="shared" si="220"/>
        <v>785</v>
      </c>
      <c r="Q259" s="23">
        <f t="shared" si="203"/>
        <v>1.258</v>
      </c>
      <c r="R259" s="23">
        <f t="shared" si="204"/>
        <v>1.17</v>
      </c>
      <c r="S259" s="23">
        <f t="shared" si="205"/>
        <v>0.99199999999999999</v>
      </c>
      <c r="T259" s="23">
        <f t="shared" si="206"/>
        <v>0.94499999999999995</v>
      </c>
      <c r="U259" s="23">
        <f t="shared" si="207"/>
        <v>0.94499999999999995</v>
      </c>
      <c r="V259" s="26">
        <f t="shared" si="179"/>
        <v>0.54825621876164177</v>
      </c>
      <c r="W259" s="22">
        <f t="shared" si="180"/>
        <v>7124.0763377247995</v>
      </c>
      <c r="X259" s="22">
        <f t="shared" si="208"/>
        <v>935.43446489520011</v>
      </c>
      <c r="Y259" s="22">
        <f t="shared" si="209"/>
        <v>0.13397199425405745</v>
      </c>
      <c r="Z259" s="22">
        <f t="shared" si="215"/>
        <v>2.7266425254548938</v>
      </c>
      <c r="AA259" s="22">
        <f t="shared" si="210"/>
        <v>0.81698599712702868</v>
      </c>
      <c r="AB259" s="22">
        <f t="shared" si="214"/>
        <v>1</v>
      </c>
      <c r="AC259" s="22">
        <f t="shared" si="211"/>
        <v>1</v>
      </c>
    </row>
    <row r="260" spans="1:29">
      <c r="A260" s="12" t="s">
        <v>293</v>
      </c>
      <c r="B260" s="12">
        <v>216.4</v>
      </c>
      <c r="C260" s="12">
        <v>6.61</v>
      </c>
      <c r="D260" s="12">
        <v>452</v>
      </c>
      <c r="E260" s="12">
        <v>38.200000000000003</v>
      </c>
      <c r="F260" s="12">
        <v>649</v>
      </c>
      <c r="G260" s="64">
        <f t="shared" si="212"/>
        <v>32.738275340393344</v>
      </c>
      <c r="H260" s="65">
        <f t="shared" si="213"/>
        <v>0.69965486779469455</v>
      </c>
      <c r="I260" s="25">
        <f t="shared" si="196"/>
        <v>0.14099999999999999</v>
      </c>
      <c r="J260" s="12">
        <v>4023</v>
      </c>
      <c r="K260" s="22">
        <f t="shared" si="216"/>
        <v>3022</v>
      </c>
      <c r="L260" s="26">
        <f t="shared" si="198"/>
        <v>2.9990757855822552</v>
      </c>
      <c r="M260" s="22">
        <f t="shared" si="217"/>
        <v>3208</v>
      </c>
      <c r="N260" s="22">
        <f t="shared" si="218"/>
        <v>3913</v>
      </c>
      <c r="O260" s="22">
        <f t="shared" si="219"/>
        <v>4033</v>
      </c>
      <c r="P260" s="22">
        <f t="shared" si="220"/>
        <v>4033</v>
      </c>
      <c r="Q260" s="23">
        <f t="shared" si="203"/>
        <v>1.331</v>
      </c>
      <c r="R260" s="23">
        <f t="shared" si="204"/>
        <v>1.25</v>
      </c>
      <c r="S260" s="23">
        <f t="shared" si="205"/>
        <v>1.028</v>
      </c>
      <c r="T260" s="23">
        <f t="shared" si="206"/>
        <v>0.998</v>
      </c>
      <c r="U260" s="23">
        <f t="shared" si="207"/>
        <v>0.998</v>
      </c>
      <c r="V260" s="26">
        <f t="shared" si="179"/>
        <v>0.61381867865581274</v>
      </c>
      <c r="W260" s="22">
        <f t="shared" si="180"/>
        <v>32422.888514735205</v>
      </c>
      <c r="X260" s="22">
        <f t="shared" si="208"/>
        <v>4356.4830113447952</v>
      </c>
      <c r="Y260" s="22">
        <f t="shared" si="209"/>
        <v>0.14076014810576953</v>
      </c>
      <c r="Z260" s="22">
        <f t="shared" si="215"/>
        <v>2.6327653880541533</v>
      </c>
      <c r="AA260" s="22">
        <f t="shared" si="210"/>
        <v>0.82038007405288482</v>
      </c>
      <c r="AB260" s="22">
        <f t="shared" si="214"/>
        <v>1</v>
      </c>
      <c r="AC260" s="22">
        <f t="shared" si="211"/>
        <v>1</v>
      </c>
    </row>
    <row r="261" spans="1:29">
      <c r="A261" s="12" t="s">
        <v>294</v>
      </c>
      <c r="B261" s="12">
        <v>318.3</v>
      </c>
      <c r="C261" s="12">
        <v>10.37</v>
      </c>
      <c r="D261" s="12">
        <v>335</v>
      </c>
      <c r="E261" s="12">
        <v>39.200000000000003</v>
      </c>
      <c r="F261" s="12">
        <v>955</v>
      </c>
      <c r="G261" s="64">
        <f t="shared" si="212"/>
        <v>30.694310511089686</v>
      </c>
      <c r="H261" s="65">
        <f t="shared" si="213"/>
        <v>0.48617465821347733</v>
      </c>
      <c r="I261" s="25">
        <f t="shared" si="196"/>
        <v>0.129</v>
      </c>
      <c r="J261" s="12">
        <v>7933</v>
      </c>
      <c r="K261" s="22">
        <f t="shared" si="216"/>
        <v>5678</v>
      </c>
      <c r="L261" s="26">
        <f t="shared" si="198"/>
        <v>3.0003141690229342</v>
      </c>
      <c r="M261" s="22">
        <f t="shared" si="217"/>
        <v>6087</v>
      </c>
      <c r="N261" s="22">
        <f t="shared" si="218"/>
        <v>7188</v>
      </c>
      <c r="O261" s="22">
        <f t="shared" si="219"/>
        <v>7589</v>
      </c>
      <c r="P261" s="22">
        <f t="shared" si="220"/>
        <v>7589</v>
      </c>
      <c r="Q261" s="23">
        <f t="shared" si="203"/>
        <v>1.397</v>
      </c>
      <c r="R261" s="23">
        <f t="shared" si="204"/>
        <v>1.3</v>
      </c>
      <c r="S261" s="23">
        <f t="shared" si="205"/>
        <v>1.1040000000000001</v>
      </c>
      <c r="T261" s="23">
        <f t="shared" si="206"/>
        <v>1.0449999999999999</v>
      </c>
      <c r="U261" s="23">
        <f t="shared" si="207"/>
        <v>1.0449999999999999</v>
      </c>
      <c r="V261" s="26">
        <f t="shared" si="179"/>
        <v>0.55210546499099944</v>
      </c>
      <c r="W261" s="22">
        <f t="shared" si="180"/>
        <v>69540.673273532811</v>
      </c>
      <c r="X261" s="22">
        <f t="shared" si="208"/>
        <v>10031.838702687206</v>
      </c>
      <c r="Y261" s="22">
        <f t="shared" si="209"/>
        <v>0.12858285085735616</v>
      </c>
      <c r="Z261" s="22">
        <f t="shared" si="215"/>
        <v>2.802287601227198</v>
      </c>
      <c r="AA261" s="22">
        <f t="shared" si="210"/>
        <v>0.81429142542867805</v>
      </c>
      <c r="AB261" s="22">
        <f t="shared" si="214"/>
        <v>1</v>
      </c>
      <c r="AC261" s="22">
        <f t="shared" si="211"/>
        <v>1</v>
      </c>
    </row>
    <row r="262" spans="1:29">
      <c r="A262" s="12" t="s">
        <v>295</v>
      </c>
      <c r="B262" s="12">
        <v>101.9</v>
      </c>
      <c r="C262" s="12">
        <v>3.03</v>
      </c>
      <c r="D262" s="12">
        <v>371</v>
      </c>
      <c r="E262" s="12">
        <v>51.3</v>
      </c>
      <c r="F262" s="12">
        <v>305</v>
      </c>
      <c r="G262" s="64">
        <f t="shared" si="212"/>
        <v>33.630363036303635</v>
      </c>
      <c r="H262" s="65">
        <f t="shared" si="213"/>
        <v>0.58992268021128358</v>
      </c>
      <c r="I262" s="25">
        <f t="shared" si="196"/>
        <v>0.13900000000000001</v>
      </c>
      <c r="J262" s="12">
        <v>877</v>
      </c>
      <c r="K262" s="22">
        <f t="shared" si="216"/>
        <v>664</v>
      </c>
      <c r="L262" s="26">
        <f t="shared" si="198"/>
        <v>2.9931305201177625</v>
      </c>
      <c r="M262" s="22">
        <f t="shared" si="217"/>
        <v>719</v>
      </c>
      <c r="N262" s="22">
        <f t="shared" si="218"/>
        <v>822</v>
      </c>
      <c r="O262" s="22">
        <f t="shared" si="219"/>
        <v>867</v>
      </c>
      <c r="P262" s="22">
        <f t="shared" si="220"/>
        <v>867</v>
      </c>
      <c r="Q262" s="23">
        <f t="shared" si="203"/>
        <v>1.321</v>
      </c>
      <c r="R262" s="23">
        <f t="shared" si="204"/>
        <v>1.22</v>
      </c>
      <c r="S262" s="23">
        <f t="shared" si="205"/>
        <v>1.0669999999999999</v>
      </c>
      <c r="T262" s="23">
        <f t="shared" si="206"/>
        <v>1.012</v>
      </c>
      <c r="U262" s="23">
        <f t="shared" si="207"/>
        <v>1.012</v>
      </c>
      <c r="V262" s="26">
        <f t="shared" si="179"/>
        <v>0.48562603778177321</v>
      </c>
      <c r="W262" s="22">
        <f t="shared" si="180"/>
        <v>7214.1206476288016</v>
      </c>
      <c r="X262" s="22">
        <f t="shared" si="208"/>
        <v>941.14587915119932</v>
      </c>
      <c r="Y262" s="22">
        <f t="shared" si="209"/>
        <v>0.13935560447909254</v>
      </c>
      <c r="Z262" s="22">
        <f t="shared" si="215"/>
        <v>2.652061053632254</v>
      </c>
      <c r="AA262" s="22">
        <f t="shared" si="210"/>
        <v>0.81967780223954623</v>
      </c>
      <c r="AB262" s="22">
        <f t="shared" si="214"/>
        <v>1</v>
      </c>
      <c r="AC262" s="22">
        <f t="shared" si="211"/>
        <v>1</v>
      </c>
    </row>
    <row r="263" spans="1:29">
      <c r="A263" s="12" t="s">
        <v>296</v>
      </c>
      <c r="B263" s="12">
        <v>101.5</v>
      </c>
      <c r="C263" s="12">
        <v>3.03</v>
      </c>
      <c r="D263" s="12">
        <v>371</v>
      </c>
      <c r="E263" s="12">
        <v>51.3</v>
      </c>
      <c r="F263" s="12">
        <v>305</v>
      </c>
      <c r="G263" s="64">
        <f t="shared" si="212"/>
        <v>33.4983498349835</v>
      </c>
      <c r="H263" s="65">
        <f t="shared" si="213"/>
        <v>0.58760698764911956</v>
      </c>
      <c r="I263" s="25">
        <f t="shared" si="196"/>
        <v>0.14000000000000001</v>
      </c>
      <c r="J263" s="12">
        <v>862</v>
      </c>
      <c r="K263" s="22">
        <f t="shared" si="216"/>
        <v>660</v>
      </c>
      <c r="L263" s="26">
        <f t="shared" si="198"/>
        <v>3.0049261083743843</v>
      </c>
      <c r="M263" s="22">
        <f t="shared" si="217"/>
        <v>715</v>
      </c>
      <c r="N263" s="22">
        <f t="shared" si="218"/>
        <v>818</v>
      </c>
      <c r="O263" s="22">
        <f t="shared" si="219"/>
        <v>862</v>
      </c>
      <c r="P263" s="22">
        <f t="shared" si="220"/>
        <v>862</v>
      </c>
      <c r="Q263" s="23">
        <f t="shared" si="203"/>
        <v>1.306</v>
      </c>
      <c r="R263" s="23">
        <f t="shared" si="204"/>
        <v>1.21</v>
      </c>
      <c r="S263" s="23">
        <f t="shared" si="205"/>
        <v>1.054</v>
      </c>
      <c r="T263" s="23">
        <f t="shared" si="206"/>
        <v>1</v>
      </c>
      <c r="U263" s="23">
        <f t="shared" si="207"/>
        <v>1</v>
      </c>
      <c r="V263" s="26">
        <f t="shared" si="179"/>
        <v>0.48636713012463145</v>
      </c>
      <c r="W263" s="22">
        <f t="shared" si="180"/>
        <v>7154.0282758527992</v>
      </c>
      <c r="X263" s="22">
        <f t="shared" si="208"/>
        <v>937.33826964720083</v>
      </c>
      <c r="Y263" s="22">
        <f t="shared" si="209"/>
        <v>0.13987333530561344</v>
      </c>
      <c r="Z263" s="22">
        <f t="shared" si="215"/>
        <v>2.6449406456479334</v>
      </c>
      <c r="AA263" s="22">
        <f t="shared" si="210"/>
        <v>0.81993666765280671</v>
      </c>
      <c r="AB263" s="22">
        <f t="shared" si="214"/>
        <v>1</v>
      </c>
      <c r="AC263" s="22">
        <f t="shared" si="211"/>
        <v>1</v>
      </c>
    </row>
    <row r="264" spans="1:29">
      <c r="A264" s="12" t="s">
        <v>297</v>
      </c>
      <c r="B264" s="12">
        <v>216.4</v>
      </c>
      <c r="C264" s="12">
        <v>6.61</v>
      </c>
      <c r="D264" s="12">
        <v>452</v>
      </c>
      <c r="E264" s="12">
        <v>46.8</v>
      </c>
      <c r="F264" s="12">
        <v>649</v>
      </c>
      <c r="G264" s="64">
        <f t="shared" si="212"/>
        <v>32.738275340393344</v>
      </c>
      <c r="H264" s="65">
        <f t="shared" si="213"/>
        <v>0.69965486779469455</v>
      </c>
      <c r="I264" s="25">
        <f t="shared" si="196"/>
        <v>0.14499999999999999</v>
      </c>
      <c r="J264" s="12">
        <v>4214</v>
      </c>
      <c r="K264" s="22">
        <f t="shared" si="216"/>
        <v>3259</v>
      </c>
      <c r="L264" s="26">
        <f t="shared" si="198"/>
        <v>2.9990757855822552</v>
      </c>
      <c r="M264" s="22">
        <f t="shared" si="217"/>
        <v>3487</v>
      </c>
      <c r="N264" s="22">
        <f t="shared" si="218"/>
        <v>4150</v>
      </c>
      <c r="O264" s="22">
        <f t="shared" si="219"/>
        <v>4289</v>
      </c>
      <c r="P264" s="22">
        <f t="shared" si="220"/>
        <v>4289</v>
      </c>
      <c r="Q264" s="23">
        <f t="shared" si="203"/>
        <v>1.2929999999999999</v>
      </c>
      <c r="R264" s="23">
        <f t="shared" si="204"/>
        <v>1.21</v>
      </c>
      <c r="S264" s="23">
        <f t="shared" si="205"/>
        <v>1.0149999999999999</v>
      </c>
      <c r="T264" s="23">
        <f t="shared" si="206"/>
        <v>0.98299999999999998</v>
      </c>
      <c r="U264" s="23">
        <f t="shared" si="207"/>
        <v>0.98299999999999998</v>
      </c>
      <c r="V264" s="26">
        <f t="shared" ref="V264:V290" si="221">D264*X264/(1000*M264)</f>
        <v>0.56470614313961776</v>
      </c>
      <c r="W264" s="22">
        <f t="shared" si="180"/>
        <v>32422.888514735205</v>
      </c>
      <c r="X264" s="22">
        <f t="shared" si="208"/>
        <v>4356.4830113447952</v>
      </c>
      <c r="Y264" s="22">
        <f t="shared" si="209"/>
        <v>0.14506344921351289</v>
      </c>
      <c r="Z264" s="22">
        <f t="shared" si="215"/>
        <v>2.5740640626112765</v>
      </c>
      <c r="AA264" s="22">
        <f t="shared" si="210"/>
        <v>0.8225317246067565</v>
      </c>
      <c r="AB264" s="22">
        <f t="shared" si="214"/>
        <v>1</v>
      </c>
      <c r="AC264" s="22">
        <f t="shared" si="211"/>
        <v>1</v>
      </c>
    </row>
    <row r="265" spans="1:29">
      <c r="A265" s="12" t="s">
        <v>298</v>
      </c>
      <c r="B265" s="12">
        <v>318.5</v>
      </c>
      <c r="C265" s="12">
        <v>10.37</v>
      </c>
      <c r="D265" s="12">
        <v>335</v>
      </c>
      <c r="E265" s="12">
        <v>52.2</v>
      </c>
      <c r="F265" s="12">
        <v>955</v>
      </c>
      <c r="G265" s="64">
        <f t="shared" si="212"/>
        <v>30.713596914175508</v>
      </c>
      <c r="H265" s="65">
        <f t="shared" si="213"/>
        <v>0.48648014024816999</v>
      </c>
      <c r="I265" s="25">
        <f t="shared" si="196"/>
        <v>0.13600000000000001</v>
      </c>
      <c r="J265" s="12">
        <v>8289</v>
      </c>
      <c r="K265" s="22">
        <f t="shared" si="216"/>
        <v>6453</v>
      </c>
      <c r="L265" s="26">
        <f t="shared" si="198"/>
        <v>2.998430141287284</v>
      </c>
      <c r="M265" s="22">
        <f t="shared" si="217"/>
        <v>6998</v>
      </c>
      <c r="N265" s="22">
        <f t="shared" si="218"/>
        <v>7964</v>
      </c>
      <c r="O265" s="22">
        <f t="shared" si="219"/>
        <v>8440</v>
      </c>
      <c r="P265" s="22">
        <f t="shared" si="220"/>
        <v>8440</v>
      </c>
      <c r="Q265" s="23">
        <f t="shared" si="203"/>
        <v>1.2849999999999999</v>
      </c>
      <c r="R265" s="23">
        <f t="shared" si="204"/>
        <v>1.18</v>
      </c>
      <c r="S265" s="23">
        <f t="shared" si="205"/>
        <v>1.0409999999999999</v>
      </c>
      <c r="T265" s="23">
        <f t="shared" si="206"/>
        <v>0.98199999999999998</v>
      </c>
      <c r="U265" s="23">
        <f t="shared" si="207"/>
        <v>0.98199999999999998</v>
      </c>
      <c r="V265" s="26">
        <f t="shared" si="221"/>
        <v>0.48054425723147959</v>
      </c>
      <c r="W265" s="22">
        <f t="shared" ref="W265:W290" si="222">0.785398*((B265-2*C265)*(B265-2*C265))</f>
        <v>69634.185901004792</v>
      </c>
      <c r="X265" s="22">
        <f t="shared" si="208"/>
        <v>10038.354364495206</v>
      </c>
      <c r="Y265" s="22">
        <f t="shared" si="209"/>
        <v>0.13550852862730245</v>
      </c>
      <c r="Z265" s="22">
        <f t="shared" si="215"/>
        <v>2.705255763017425</v>
      </c>
      <c r="AA265" s="22">
        <f t="shared" si="210"/>
        <v>0.81775426431365128</v>
      </c>
      <c r="AB265" s="22">
        <f t="shared" si="214"/>
        <v>1</v>
      </c>
      <c r="AC265" s="22">
        <f t="shared" si="211"/>
        <v>1</v>
      </c>
    </row>
    <row r="266" spans="1:29">
      <c r="I266" s="25"/>
      <c r="K266" s="22"/>
      <c r="L266" s="26"/>
      <c r="M266" s="22"/>
      <c r="N266" s="22"/>
      <c r="O266" s="22"/>
      <c r="P266" s="22"/>
      <c r="Q266" s="23"/>
      <c r="R266" s="23"/>
      <c r="S266" s="23"/>
      <c r="T266" s="23"/>
      <c r="U266" s="23"/>
      <c r="V266" s="26"/>
      <c r="W266" s="22"/>
      <c r="X266" s="22"/>
      <c r="Y266" s="22"/>
      <c r="Z266" s="22"/>
      <c r="AA266" s="22"/>
      <c r="AB266" s="22">
        <f t="shared" si="214"/>
        <v>1</v>
      </c>
      <c r="AC266" s="22"/>
    </row>
    <row r="267" spans="1:29">
      <c r="A267" s="19" t="s">
        <v>299</v>
      </c>
      <c r="B267" s="19" t="s">
        <v>300</v>
      </c>
      <c r="C267" s="45" t="s">
        <v>301</v>
      </c>
      <c r="D267" s="90" t="s">
        <v>302</v>
      </c>
      <c r="E267" s="91"/>
      <c r="F267" s="45" t="s">
        <v>303</v>
      </c>
      <c r="G267" s="90" t="s">
        <v>304</v>
      </c>
      <c r="H267" s="91"/>
      <c r="I267" s="45" t="s">
        <v>305</v>
      </c>
      <c r="O267" s="22"/>
      <c r="V267" s="26"/>
      <c r="W267" s="22"/>
      <c r="AB267" s="22">
        <f t="shared" si="214"/>
        <v>1</v>
      </c>
    </row>
    <row r="268" spans="1:29">
      <c r="A268" s="12" t="s">
        <v>306</v>
      </c>
      <c r="B268" s="12">
        <v>100</v>
      </c>
      <c r="C268" s="12">
        <v>3</v>
      </c>
      <c r="D268" s="12">
        <v>303.5</v>
      </c>
      <c r="E268" s="12">
        <v>46.8</v>
      </c>
      <c r="F268" s="12">
        <v>300</v>
      </c>
      <c r="G268" s="64">
        <f>B268/C268</f>
        <v>33.333333333333336</v>
      </c>
      <c r="H268" s="65">
        <f>G268/(21150/D268)</f>
        <v>0.47832939322301027</v>
      </c>
      <c r="I268" s="25">
        <f t="shared" ref="I268:I282" si="223">ROUND(Y268,3)</f>
        <v>0.13</v>
      </c>
      <c r="J268" s="12">
        <v>708</v>
      </c>
      <c r="K268" s="22">
        <f t="shared" ref="K268:K279" si="224">ROUND((0.85*E268*W268+D268*X268)/1000,0)</f>
        <v>554</v>
      </c>
      <c r="L268" s="26">
        <f>F268/B268</f>
        <v>3</v>
      </c>
      <c r="M268" s="22">
        <f t="shared" ref="M268:M279" si="225">ROUND((E268*W268+D268*X268)/1000,0)</f>
        <v>602</v>
      </c>
      <c r="N268" s="22">
        <f t="shared" ref="N268:N279" si="226">ROUND((0.85*E268*W268+6*C268*D268*W268/(B268-2*C268))/1000,0)</f>
        <v>679</v>
      </c>
      <c r="O268" s="22">
        <f t="shared" ref="O268:O279" si="227">ROUND(((AA268*D268*X268)+(E268*W268*(1+Z268*(C268/B268)*(D268/E268))))/1000,0)</f>
        <v>727</v>
      </c>
      <c r="P268" s="22">
        <f t="shared" ref="P268:P279" si="228">ROUND(AC268*O268,0)</f>
        <v>727</v>
      </c>
      <c r="Q268" s="23">
        <f>ROUND((J268/K268),3)</f>
        <v>1.278</v>
      </c>
      <c r="R268" s="23">
        <f>ROUND((J268/M268),2)</f>
        <v>1.18</v>
      </c>
      <c r="S268" s="23">
        <f>ROUND((J268/N268),3)</f>
        <v>1.0429999999999999</v>
      </c>
      <c r="T268" s="23">
        <f>ROUND((J268/O268),3)</f>
        <v>0.97399999999999998</v>
      </c>
      <c r="U268" s="23">
        <f>ROUND((J268/P268),3)</f>
        <v>0.97399999999999998</v>
      </c>
      <c r="V268" s="26">
        <f t="shared" si="221"/>
        <v>0.46089816121594684</v>
      </c>
      <c r="W268" s="22">
        <f t="shared" si="222"/>
        <v>6939.7767280000007</v>
      </c>
      <c r="X268" s="22">
        <f>0.785398*(B268*B268-(B268-2*C268)*(B268-2*C268))</f>
        <v>914.20327200000008</v>
      </c>
      <c r="Y268" s="22">
        <f>SQRT((64*K268*F268*F268)/(PI()^3*((B268^4-(B268-2*C268)^4)*200+5.7*(E268+8)^0.33333*((B268-2*C268)^4-H268^4))))</f>
        <v>0.13015333122308845</v>
      </c>
      <c r="Z268" s="22">
        <f t="shared" ref="Z268:Z290" si="229">IF((4.9-18.5*Y268+17*Y268*Y268)&lt;0,0,(4.9-18.5*Y268+17*Y268*Y268))</f>
        <v>2.7801414960568027</v>
      </c>
      <c r="AA268" s="22">
        <f>IF((0.25*(3+2*Y268))&gt;1,1,(0.25*(3+2*Y268)))</f>
        <v>0.81507666561154424</v>
      </c>
      <c r="AB268" s="22">
        <f t="shared" si="214"/>
        <v>1</v>
      </c>
      <c r="AC268" s="22">
        <f>IF(Y268&lt;0.2,1,(AB268-SQRT(AB268*AB268-4*Y268*Y268))/(2*Y268*Y268))</f>
        <v>1</v>
      </c>
    </row>
    <row r="269" spans="1:29">
      <c r="A269" s="12" t="s">
        <v>307</v>
      </c>
      <c r="B269" s="12">
        <v>100</v>
      </c>
      <c r="C269" s="12">
        <v>3</v>
      </c>
      <c r="D269" s="12">
        <v>303.5</v>
      </c>
      <c r="E269" s="12">
        <v>46.8</v>
      </c>
      <c r="F269" s="12">
        <v>300</v>
      </c>
      <c r="G269" s="64">
        <f t="shared" ref="G269:G290" si="230">B269/C269</f>
        <v>33.333333333333336</v>
      </c>
      <c r="H269" s="65">
        <f t="shared" ref="H269:H290" si="231">G269/(21150/D269)</f>
        <v>0.47832939322301027</v>
      </c>
      <c r="I269" s="25">
        <f t="shared" si="223"/>
        <v>0.13</v>
      </c>
      <c r="J269" s="12">
        <v>820</v>
      </c>
      <c r="K269" s="22">
        <f t="shared" si="224"/>
        <v>554</v>
      </c>
      <c r="L269" s="26">
        <f t="shared" ref="L269:L279" si="232">F269/B269</f>
        <v>3</v>
      </c>
      <c r="M269" s="22">
        <f t="shared" si="225"/>
        <v>602</v>
      </c>
      <c r="N269" s="22">
        <f t="shared" si="226"/>
        <v>679</v>
      </c>
      <c r="O269" s="22">
        <f t="shared" si="227"/>
        <v>727</v>
      </c>
      <c r="P269" s="22">
        <f t="shared" si="228"/>
        <v>727</v>
      </c>
      <c r="Q269" s="23">
        <f t="shared" ref="Q269:Q279" si="233">ROUND((J269/K269),3)</f>
        <v>1.48</v>
      </c>
      <c r="R269" s="23">
        <f t="shared" ref="R269:R279" si="234">ROUND((J269/M269),2)</f>
        <v>1.36</v>
      </c>
      <c r="S269" s="23">
        <f t="shared" ref="S269:S279" si="235">ROUND((J269/N269),3)</f>
        <v>1.208</v>
      </c>
      <c r="T269" s="23">
        <f t="shared" ref="T269:T279" si="236">ROUND((J269/O269),3)</f>
        <v>1.1279999999999999</v>
      </c>
      <c r="U269" s="23">
        <f t="shared" ref="U269:U279" si="237">ROUND((J269/P269),3)</f>
        <v>1.1279999999999999</v>
      </c>
      <c r="V269" s="26">
        <f t="shared" si="221"/>
        <v>0.46089816121594684</v>
      </c>
      <c r="W269" s="22">
        <f t="shared" si="222"/>
        <v>6939.7767280000007</v>
      </c>
      <c r="X269" s="22">
        <f t="shared" ref="X269:X279" si="238">0.785398*(B269*B269-(B269-2*C269)*(B269-2*C269))</f>
        <v>914.20327200000008</v>
      </c>
      <c r="Y269" s="22">
        <f t="shared" ref="Y269:Y279" si="239">SQRT((64*K269*F269*F269)/(PI()^3*((B269^4-(B269-2*C269)^4)*200+5.7*(E269+8)^0.33333*((B269-2*C269)^4-H269^4))))</f>
        <v>0.13015333122308845</v>
      </c>
      <c r="Z269" s="22">
        <f t="shared" si="229"/>
        <v>2.7801414960568027</v>
      </c>
      <c r="AA269" s="22">
        <f t="shared" ref="AA269:AA279" si="240">IF((0.25*(3+2*Y269))&gt;1,1,(0.25*(3+2*Y269)))</f>
        <v>0.81507666561154424</v>
      </c>
      <c r="AB269" s="22">
        <f t="shared" ref="AB269:AB279" si="241">IF(Y269&lt;0.2,1,(1+0.158*SQRT(Y269*Y269-0.04)+Y269*Y269))</f>
        <v>1</v>
      </c>
      <c r="AC269" s="22">
        <f t="shared" ref="AC269:AC279" si="242">IF(Y269&lt;0.2,1,(AB269-SQRT(AB269*AB269-4*Y269*Y269))/(2*Y269*Y269))</f>
        <v>1</v>
      </c>
    </row>
    <row r="270" spans="1:29">
      <c r="A270" s="12" t="s">
        <v>308</v>
      </c>
      <c r="B270" s="12">
        <v>100</v>
      </c>
      <c r="C270" s="12">
        <v>3</v>
      </c>
      <c r="D270" s="12">
        <v>303.5</v>
      </c>
      <c r="E270" s="12">
        <v>46.8</v>
      </c>
      <c r="F270" s="12">
        <v>300</v>
      </c>
      <c r="G270" s="64">
        <f t="shared" si="230"/>
        <v>33.333333333333336</v>
      </c>
      <c r="H270" s="65">
        <f t="shared" si="231"/>
        <v>0.47832939322301027</v>
      </c>
      <c r="I270" s="25">
        <f t="shared" si="223"/>
        <v>0.13</v>
      </c>
      <c r="J270" s="12">
        <v>766</v>
      </c>
      <c r="K270" s="22">
        <f t="shared" si="224"/>
        <v>554</v>
      </c>
      <c r="L270" s="26">
        <f t="shared" si="232"/>
        <v>3</v>
      </c>
      <c r="M270" s="22">
        <f t="shared" si="225"/>
        <v>602</v>
      </c>
      <c r="N270" s="22">
        <f t="shared" si="226"/>
        <v>679</v>
      </c>
      <c r="O270" s="22">
        <f t="shared" si="227"/>
        <v>727</v>
      </c>
      <c r="P270" s="22">
        <f t="shared" si="228"/>
        <v>727</v>
      </c>
      <c r="Q270" s="23">
        <f t="shared" si="233"/>
        <v>1.383</v>
      </c>
      <c r="R270" s="23">
        <f t="shared" si="234"/>
        <v>1.27</v>
      </c>
      <c r="S270" s="23">
        <f t="shared" si="235"/>
        <v>1.1279999999999999</v>
      </c>
      <c r="T270" s="23">
        <f t="shared" si="236"/>
        <v>1.054</v>
      </c>
      <c r="U270" s="23">
        <f t="shared" si="237"/>
        <v>1.054</v>
      </c>
      <c r="V270" s="26">
        <f t="shared" si="221"/>
        <v>0.46089816121594684</v>
      </c>
      <c r="W270" s="22">
        <f t="shared" si="222"/>
        <v>6939.7767280000007</v>
      </c>
      <c r="X270" s="22">
        <f t="shared" si="238"/>
        <v>914.20327200000008</v>
      </c>
      <c r="Y270" s="22">
        <f t="shared" si="239"/>
        <v>0.13015333122308845</v>
      </c>
      <c r="Z270" s="22">
        <f t="shared" si="229"/>
        <v>2.7801414960568027</v>
      </c>
      <c r="AA270" s="22">
        <f t="shared" si="240"/>
        <v>0.81507666561154424</v>
      </c>
      <c r="AB270" s="22">
        <f t="shared" si="241"/>
        <v>1</v>
      </c>
      <c r="AC270" s="22">
        <f t="shared" si="242"/>
        <v>1</v>
      </c>
    </row>
    <row r="271" spans="1:29">
      <c r="A271" s="12" t="s">
        <v>309</v>
      </c>
      <c r="B271" s="12">
        <v>100</v>
      </c>
      <c r="C271" s="12">
        <v>3</v>
      </c>
      <c r="D271" s="12">
        <v>303.5</v>
      </c>
      <c r="E271" s="12">
        <v>46.8</v>
      </c>
      <c r="F271" s="12">
        <v>300</v>
      </c>
      <c r="G271" s="64">
        <f t="shared" si="230"/>
        <v>33.333333333333336</v>
      </c>
      <c r="H271" s="65">
        <f t="shared" si="231"/>
        <v>0.47832939322301027</v>
      </c>
      <c r="I271" s="25">
        <f t="shared" si="223"/>
        <v>0.13</v>
      </c>
      <c r="J271" s="12">
        <v>820</v>
      </c>
      <c r="K271" s="22">
        <f t="shared" si="224"/>
        <v>554</v>
      </c>
      <c r="L271" s="26">
        <f t="shared" si="232"/>
        <v>3</v>
      </c>
      <c r="M271" s="22">
        <f t="shared" si="225"/>
        <v>602</v>
      </c>
      <c r="N271" s="22">
        <f t="shared" si="226"/>
        <v>679</v>
      </c>
      <c r="O271" s="22">
        <f t="shared" si="227"/>
        <v>727</v>
      </c>
      <c r="P271" s="22">
        <f t="shared" si="228"/>
        <v>727</v>
      </c>
      <c r="Q271" s="23">
        <f t="shared" si="233"/>
        <v>1.48</v>
      </c>
      <c r="R271" s="23">
        <f t="shared" si="234"/>
        <v>1.36</v>
      </c>
      <c r="S271" s="23">
        <f t="shared" si="235"/>
        <v>1.208</v>
      </c>
      <c r="T271" s="23">
        <f t="shared" si="236"/>
        <v>1.1279999999999999</v>
      </c>
      <c r="U271" s="23">
        <f t="shared" si="237"/>
        <v>1.1279999999999999</v>
      </c>
      <c r="V271" s="26">
        <f t="shared" si="221"/>
        <v>0.46089816121594684</v>
      </c>
      <c r="W271" s="22">
        <f t="shared" si="222"/>
        <v>6939.7767280000007</v>
      </c>
      <c r="X271" s="22">
        <f t="shared" si="238"/>
        <v>914.20327200000008</v>
      </c>
      <c r="Y271" s="22">
        <f t="shared" si="239"/>
        <v>0.13015333122308845</v>
      </c>
      <c r="Z271" s="22">
        <f t="shared" si="229"/>
        <v>2.7801414960568027</v>
      </c>
      <c r="AA271" s="22">
        <f t="shared" si="240"/>
        <v>0.81507666561154424</v>
      </c>
      <c r="AB271" s="22">
        <f t="shared" si="241"/>
        <v>1</v>
      </c>
      <c r="AC271" s="22">
        <f t="shared" si="242"/>
        <v>1</v>
      </c>
    </row>
    <row r="272" spans="1:29">
      <c r="A272" s="12" t="s">
        <v>310</v>
      </c>
      <c r="B272" s="12">
        <v>100</v>
      </c>
      <c r="C272" s="12">
        <v>3</v>
      </c>
      <c r="D272" s="12">
        <v>303.5</v>
      </c>
      <c r="E272" s="12">
        <v>46.8</v>
      </c>
      <c r="F272" s="12">
        <v>300</v>
      </c>
      <c r="G272" s="64">
        <f t="shared" si="230"/>
        <v>33.333333333333336</v>
      </c>
      <c r="H272" s="65">
        <f t="shared" si="231"/>
        <v>0.47832939322301027</v>
      </c>
      <c r="I272" s="25">
        <f t="shared" si="223"/>
        <v>0.13</v>
      </c>
      <c r="J272" s="12">
        <v>780</v>
      </c>
      <c r="K272" s="22">
        <f t="shared" si="224"/>
        <v>554</v>
      </c>
      <c r="L272" s="26">
        <f t="shared" si="232"/>
        <v>3</v>
      </c>
      <c r="M272" s="22">
        <f t="shared" si="225"/>
        <v>602</v>
      </c>
      <c r="N272" s="22">
        <f t="shared" si="226"/>
        <v>679</v>
      </c>
      <c r="O272" s="22">
        <f t="shared" si="227"/>
        <v>727</v>
      </c>
      <c r="P272" s="22">
        <f t="shared" si="228"/>
        <v>727</v>
      </c>
      <c r="Q272" s="23">
        <f t="shared" si="233"/>
        <v>1.4079999999999999</v>
      </c>
      <c r="R272" s="23">
        <f t="shared" si="234"/>
        <v>1.3</v>
      </c>
      <c r="S272" s="23">
        <f t="shared" si="235"/>
        <v>1.149</v>
      </c>
      <c r="T272" s="23">
        <f t="shared" si="236"/>
        <v>1.073</v>
      </c>
      <c r="U272" s="23">
        <f t="shared" si="237"/>
        <v>1.073</v>
      </c>
      <c r="V272" s="26">
        <f t="shared" si="221"/>
        <v>0.46089816121594684</v>
      </c>
      <c r="W272" s="22">
        <f t="shared" si="222"/>
        <v>6939.7767280000007</v>
      </c>
      <c r="X272" s="22">
        <f t="shared" si="238"/>
        <v>914.20327200000008</v>
      </c>
      <c r="Y272" s="22">
        <f t="shared" si="239"/>
        <v>0.13015333122308845</v>
      </c>
      <c r="Z272" s="22">
        <f t="shared" si="229"/>
        <v>2.7801414960568027</v>
      </c>
      <c r="AA272" s="22">
        <f t="shared" si="240"/>
        <v>0.81507666561154424</v>
      </c>
      <c r="AB272" s="22">
        <f t="shared" si="241"/>
        <v>1</v>
      </c>
      <c r="AC272" s="22">
        <f t="shared" si="242"/>
        <v>1</v>
      </c>
    </row>
    <row r="273" spans="1:29">
      <c r="A273" s="12" t="s">
        <v>311</v>
      </c>
      <c r="B273" s="12">
        <v>100</v>
      </c>
      <c r="C273" s="12">
        <v>3</v>
      </c>
      <c r="D273" s="12">
        <v>303.5</v>
      </c>
      <c r="E273" s="12">
        <v>46.8</v>
      </c>
      <c r="F273" s="12">
        <v>300</v>
      </c>
      <c r="G273" s="64">
        <f t="shared" si="230"/>
        <v>33.333333333333336</v>
      </c>
      <c r="H273" s="65">
        <f t="shared" si="231"/>
        <v>0.47832939322301027</v>
      </c>
      <c r="I273" s="25">
        <f t="shared" si="223"/>
        <v>0.13</v>
      </c>
      <c r="J273" s="12">
        <v>814</v>
      </c>
      <c r="K273" s="22">
        <f t="shared" si="224"/>
        <v>554</v>
      </c>
      <c r="L273" s="26">
        <f t="shared" si="232"/>
        <v>3</v>
      </c>
      <c r="M273" s="22">
        <f t="shared" si="225"/>
        <v>602</v>
      </c>
      <c r="N273" s="22">
        <f t="shared" si="226"/>
        <v>679</v>
      </c>
      <c r="O273" s="22">
        <f t="shared" si="227"/>
        <v>727</v>
      </c>
      <c r="P273" s="22">
        <f t="shared" si="228"/>
        <v>727</v>
      </c>
      <c r="Q273" s="23">
        <f t="shared" si="233"/>
        <v>1.4690000000000001</v>
      </c>
      <c r="R273" s="23">
        <f t="shared" si="234"/>
        <v>1.35</v>
      </c>
      <c r="S273" s="23">
        <f t="shared" si="235"/>
        <v>1.1990000000000001</v>
      </c>
      <c r="T273" s="23">
        <f t="shared" si="236"/>
        <v>1.1200000000000001</v>
      </c>
      <c r="U273" s="23">
        <f t="shared" si="237"/>
        <v>1.1200000000000001</v>
      </c>
      <c r="V273" s="26">
        <f t="shared" si="221"/>
        <v>0.46089816121594684</v>
      </c>
      <c r="W273" s="22">
        <f t="shared" si="222"/>
        <v>6939.7767280000007</v>
      </c>
      <c r="X273" s="22">
        <f t="shared" si="238"/>
        <v>914.20327200000008</v>
      </c>
      <c r="Y273" s="22">
        <f t="shared" si="239"/>
        <v>0.13015333122308845</v>
      </c>
      <c r="Z273" s="22">
        <f t="shared" si="229"/>
        <v>2.7801414960568027</v>
      </c>
      <c r="AA273" s="22">
        <f t="shared" si="240"/>
        <v>0.81507666561154424</v>
      </c>
      <c r="AB273" s="22">
        <f t="shared" si="241"/>
        <v>1</v>
      </c>
      <c r="AC273" s="22">
        <f t="shared" si="242"/>
        <v>1</v>
      </c>
    </row>
    <row r="274" spans="1:29">
      <c r="A274" s="12" t="s">
        <v>312</v>
      </c>
      <c r="B274" s="12">
        <v>200</v>
      </c>
      <c r="C274" s="12">
        <v>3</v>
      </c>
      <c r="D274" s="12">
        <v>303.5</v>
      </c>
      <c r="E274" s="12">
        <v>46.8</v>
      </c>
      <c r="F274" s="12">
        <v>600</v>
      </c>
      <c r="G274" s="64">
        <f t="shared" si="230"/>
        <v>66.666666666666671</v>
      </c>
      <c r="H274" s="65">
        <f t="shared" si="231"/>
        <v>0.95665878644602054</v>
      </c>
      <c r="I274" s="25">
        <f t="shared" si="223"/>
        <v>0.13800000000000001</v>
      </c>
      <c r="J274" s="12">
        <v>2320</v>
      </c>
      <c r="K274" s="22">
        <f t="shared" si="224"/>
        <v>1739</v>
      </c>
      <c r="L274" s="26">
        <f t="shared" si="232"/>
        <v>3</v>
      </c>
      <c r="M274" s="22">
        <f t="shared" si="225"/>
        <v>1947</v>
      </c>
      <c r="N274" s="22">
        <f t="shared" si="226"/>
        <v>2008</v>
      </c>
      <c r="O274" s="22">
        <f t="shared" si="227"/>
        <v>2204</v>
      </c>
      <c r="P274" s="22">
        <f t="shared" si="228"/>
        <v>2204</v>
      </c>
      <c r="Q274" s="23">
        <f t="shared" si="233"/>
        <v>1.3340000000000001</v>
      </c>
      <c r="R274" s="23">
        <f t="shared" si="234"/>
        <v>1.19</v>
      </c>
      <c r="S274" s="23">
        <f t="shared" si="235"/>
        <v>1.155</v>
      </c>
      <c r="T274" s="23">
        <f t="shared" si="236"/>
        <v>1.0529999999999999</v>
      </c>
      <c r="U274" s="23">
        <f t="shared" si="237"/>
        <v>1.0529999999999999</v>
      </c>
      <c r="V274" s="26">
        <f t="shared" si="221"/>
        <v>0.28942097824961482</v>
      </c>
      <c r="W274" s="22">
        <f t="shared" si="222"/>
        <v>29559.239128000001</v>
      </c>
      <c r="X274" s="22">
        <f t="shared" si="238"/>
        <v>1856.6808720000001</v>
      </c>
      <c r="Y274" s="22">
        <f t="shared" si="239"/>
        <v>0.13849137118427074</v>
      </c>
      <c r="Z274" s="22">
        <f t="shared" si="229"/>
        <v>2.6639672512634824</v>
      </c>
      <c r="AA274" s="22">
        <f t="shared" si="240"/>
        <v>0.8192456855921354</v>
      </c>
      <c r="AB274" s="22">
        <f t="shared" si="241"/>
        <v>1</v>
      </c>
      <c r="AC274" s="22">
        <f t="shared" si="242"/>
        <v>1</v>
      </c>
    </row>
    <row r="275" spans="1:29">
      <c r="A275" s="12" t="s">
        <v>312</v>
      </c>
      <c r="B275" s="12">
        <v>200</v>
      </c>
      <c r="C275" s="12">
        <v>3</v>
      </c>
      <c r="D275" s="12">
        <v>303.5</v>
      </c>
      <c r="E275" s="12">
        <v>46.8</v>
      </c>
      <c r="F275" s="12">
        <v>600</v>
      </c>
      <c r="G275" s="64">
        <f t="shared" si="230"/>
        <v>66.666666666666671</v>
      </c>
      <c r="H275" s="65">
        <f t="shared" si="231"/>
        <v>0.95665878644602054</v>
      </c>
      <c r="I275" s="25">
        <f t="shared" si="223"/>
        <v>0.13800000000000001</v>
      </c>
      <c r="J275" s="12">
        <v>2330</v>
      </c>
      <c r="K275" s="22">
        <f t="shared" si="224"/>
        <v>1739</v>
      </c>
      <c r="L275" s="26">
        <f t="shared" si="232"/>
        <v>3</v>
      </c>
      <c r="M275" s="22">
        <f t="shared" si="225"/>
        <v>1947</v>
      </c>
      <c r="N275" s="22">
        <f t="shared" si="226"/>
        <v>2008</v>
      </c>
      <c r="O275" s="22">
        <f t="shared" si="227"/>
        <v>2204</v>
      </c>
      <c r="P275" s="22">
        <f t="shared" si="228"/>
        <v>2204</v>
      </c>
      <c r="Q275" s="23">
        <f t="shared" si="233"/>
        <v>1.34</v>
      </c>
      <c r="R275" s="23">
        <f t="shared" si="234"/>
        <v>1.2</v>
      </c>
      <c r="S275" s="23">
        <f t="shared" si="235"/>
        <v>1.1599999999999999</v>
      </c>
      <c r="T275" s="23">
        <f t="shared" si="236"/>
        <v>1.0569999999999999</v>
      </c>
      <c r="U275" s="23">
        <f t="shared" si="237"/>
        <v>1.0569999999999999</v>
      </c>
      <c r="V275" s="26">
        <f t="shared" si="221"/>
        <v>0.28942097824961482</v>
      </c>
      <c r="W275" s="22">
        <f t="shared" si="222"/>
        <v>29559.239128000001</v>
      </c>
      <c r="X275" s="22">
        <f t="shared" si="238"/>
        <v>1856.6808720000001</v>
      </c>
      <c r="Y275" s="22">
        <f t="shared" si="239"/>
        <v>0.13849137118427074</v>
      </c>
      <c r="Z275" s="22">
        <f t="shared" si="229"/>
        <v>2.6639672512634824</v>
      </c>
      <c r="AA275" s="22">
        <f t="shared" si="240"/>
        <v>0.8192456855921354</v>
      </c>
      <c r="AB275" s="22">
        <f t="shared" si="241"/>
        <v>1</v>
      </c>
      <c r="AC275" s="22">
        <f t="shared" si="242"/>
        <v>1</v>
      </c>
    </row>
    <row r="276" spans="1:29">
      <c r="A276" s="12" t="s">
        <v>313</v>
      </c>
      <c r="B276" s="12">
        <v>200</v>
      </c>
      <c r="C276" s="12">
        <v>3</v>
      </c>
      <c r="D276" s="12">
        <v>303.5</v>
      </c>
      <c r="E276" s="12">
        <v>46.8</v>
      </c>
      <c r="F276" s="12">
        <v>600</v>
      </c>
      <c r="G276" s="64">
        <f t="shared" si="230"/>
        <v>66.666666666666671</v>
      </c>
      <c r="H276" s="65">
        <f t="shared" si="231"/>
        <v>0.95665878644602054</v>
      </c>
      <c r="I276" s="25">
        <f t="shared" si="223"/>
        <v>0.13800000000000001</v>
      </c>
      <c r="J276" s="12">
        <v>2160</v>
      </c>
      <c r="K276" s="22">
        <f t="shared" si="224"/>
        <v>1739</v>
      </c>
      <c r="L276" s="26">
        <f t="shared" si="232"/>
        <v>3</v>
      </c>
      <c r="M276" s="22">
        <f t="shared" si="225"/>
        <v>1947</v>
      </c>
      <c r="N276" s="22">
        <f t="shared" si="226"/>
        <v>2008</v>
      </c>
      <c r="O276" s="22">
        <f t="shared" si="227"/>
        <v>2204</v>
      </c>
      <c r="P276" s="22">
        <f t="shared" si="228"/>
        <v>2204</v>
      </c>
      <c r="Q276" s="23">
        <f t="shared" si="233"/>
        <v>1.242</v>
      </c>
      <c r="R276" s="23">
        <f t="shared" si="234"/>
        <v>1.1100000000000001</v>
      </c>
      <c r="S276" s="23">
        <f t="shared" si="235"/>
        <v>1.0760000000000001</v>
      </c>
      <c r="T276" s="23">
        <f t="shared" si="236"/>
        <v>0.98</v>
      </c>
      <c r="U276" s="23">
        <f t="shared" si="237"/>
        <v>0.98</v>
      </c>
      <c r="V276" s="26">
        <f t="shared" si="221"/>
        <v>0.28942097824961482</v>
      </c>
      <c r="W276" s="22">
        <f t="shared" si="222"/>
        <v>29559.239128000001</v>
      </c>
      <c r="X276" s="22">
        <f t="shared" si="238"/>
        <v>1856.6808720000001</v>
      </c>
      <c r="Y276" s="22">
        <f t="shared" si="239"/>
        <v>0.13849137118427074</v>
      </c>
      <c r="Z276" s="22">
        <f t="shared" si="229"/>
        <v>2.6639672512634824</v>
      </c>
      <c r="AA276" s="22">
        <f t="shared" si="240"/>
        <v>0.8192456855921354</v>
      </c>
      <c r="AB276" s="22">
        <f t="shared" si="241"/>
        <v>1</v>
      </c>
      <c r="AC276" s="22">
        <f t="shared" si="242"/>
        <v>1</v>
      </c>
    </row>
    <row r="277" spans="1:29">
      <c r="A277" s="12" t="s">
        <v>314</v>
      </c>
      <c r="B277" s="12">
        <v>200</v>
      </c>
      <c r="C277" s="12">
        <v>3</v>
      </c>
      <c r="D277" s="12">
        <v>303.5</v>
      </c>
      <c r="E277" s="12">
        <v>46.8</v>
      </c>
      <c r="F277" s="12">
        <v>600</v>
      </c>
      <c r="G277" s="64">
        <f t="shared" si="230"/>
        <v>66.666666666666671</v>
      </c>
      <c r="H277" s="65">
        <f t="shared" si="231"/>
        <v>0.95665878644602054</v>
      </c>
      <c r="I277" s="25">
        <f t="shared" si="223"/>
        <v>0.13800000000000001</v>
      </c>
      <c r="J277" s="12">
        <v>2160</v>
      </c>
      <c r="K277" s="22">
        <f t="shared" si="224"/>
        <v>1739</v>
      </c>
      <c r="L277" s="26">
        <f t="shared" si="232"/>
        <v>3</v>
      </c>
      <c r="M277" s="22">
        <f t="shared" si="225"/>
        <v>1947</v>
      </c>
      <c r="N277" s="22">
        <f t="shared" si="226"/>
        <v>2008</v>
      </c>
      <c r="O277" s="22">
        <f t="shared" si="227"/>
        <v>2204</v>
      </c>
      <c r="P277" s="22">
        <f t="shared" si="228"/>
        <v>2204</v>
      </c>
      <c r="Q277" s="23">
        <f t="shared" si="233"/>
        <v>1.242</v>
      </c>
      <c r="R277" s="23">
        <f t="shared" si="234"/>
        <v>1.1100000000000001</v>
      </c>
      <c r="S277" s="23">
        <f t="shared" si="235"/>
        <v>1.0760000000000001</v>
      </c>
      <c r="T277" s="23">
        <f t="shared" si="236"/>
        <v>0.98</v>
      </c>
      <c r="U277" s="23">
        <f t="shared" si="237"/>
        <v>0.98</v>
      </c>
      <c r="V277" s="26">
        <f t="shared" si="221"/>
        <v>0.28942097824961482</v>
      </c>
      <c r="W277" s="22">
        <f t="shared" si="222"/>
        <v>29559.239128000001</v>
      </c>
      <c r="X277" s="22">
        <f t="shared" si="238"/>
        <v>1856.6808720000001</v>
      </c>
      <c r="Y277" s="22">
        <f t="shared" si="239"/>
        <v>0.13849137118427074</v>
      </c>
      <c r="Z277" s="22">
        <f t="shared" si="229"/>
        <v>2.6639672512634824</v>
      </c>
      <c r="AA277" s="22">
        <f t="shared" si="240"/>
        <v>0.8192456855921354</v>
      </c>
      <c r="AB277" s="22">
        <f t="shared" si="241"/>
        <v>1</v>
      </c>
      <c r="AC277" s="22">
        <f t="shared" si="242"/>
        <v>1</v>
      </c>
    </row>
    <row r="278" spans="1:29">
      <c r="A278" s="12" t="s">
        <v>315</v>
      </c>
      <c r="B278" s="12">
        <v>200</v>
      </c>
      <c r="C278" s="12">
        <v>3</v>
      </c>
      <c r="D278" s="12">
        <v>303.5</v>
      </c>
      <c r="E278" s="12">
        <v>46.8</v>
      </c>
      <c r="F278" s="12">
        <v>600</v>
      </c>
      <c r="G278" s="64">
        <f t="shared" si="230"/>
        <v>66.666666666666671</v>
      </c>
      <c r="H278" s="65">
        <f t="shared" si="231"/>
        <v>0.95665878644602054</v>
      </c>
      <c r="I278" s="25">
        <f t="shared" si="223"/>
        <v>0.13800000000000001</v>
      </c>
      <c r="J278" s="12">
        <v>2383</v>
      </c>
      <c r="K278" s="22">
        <f t="shared" si="224"/>
        <v>1739</v>
      </c>
      <c r="L278" s="26">
        <f t="shared" si="232"/>
        <v>3</v>
      </c>
      <c r="M278" s="22">
        <f t="shared" si="225"/>
        <v>1947</v>
      </c>
      <c r="N278" s="22">
        <f t="shared" si="226"/>
        <v>2008</v>
      </c>
      <c r="O278" s="22">
        <f t="shared" si="227"/>
        <v>2204</v>
      </c>
      <c r="P278" s="22">
        <f t="shared" si="228"/>
        <v>2204</v>
      </c>
      <c r="Q278" s="23">
        <f t="shared" si="233"/>
        <v>1.37</v>
      </c>
      <c r="R278" s="23">
        <f t="shared" si="234"/>
        <v>1.22</v>
      </c>
      <c r="S278" s="23">
        <f t="shared" si="235"/>
        <v>1.1870000000000001</v>
      </c>
      <c r="T278" s="23">
        <f t="shared" si="236"/>
        <v>1.081</v>
      </c>
      <c r="U278" s="23">
        <f t="shared" si="237"/>
        <v>1.081</v>
      </c>
      <c r="V278" s="26">
        <f t="shared" si="221"/>
        <v>0.28942097824961482</v>
      </c>
      <c r="W278" s="22">
        <f t="shared" si="222"/>
        <v>29559.239128000001</v>
      </c>
      <c r="X278" s="22">
        <f t="shared" si="238"/>
        <v>1856.6808720000001</v>
      </c>
      <c r="Y278" s="22">
        <f t="shared" si="239"/>
        <v>0.13849137118427074</v>
      </c>
      <c r="Z278" s="22">
        <f t="shared" si="229"/>
        <v>2.6639672512634824</v>
      </c>
      <c r="AA278" s="22">
        <f t="shared" si="240"/>
        <v>0.8192456855921354</v>
      </c>
      <c r="AB278" s="22">
        <f t="shared" si="241"/>
        <v>1</v>
      </c>
      <c r="AC278" s="22">
        <f t="shared" si="242"/>
        <v>1</v>
      </c>
    </row>
    <row r="279" spans="1:29">
      <c r="A279" s="12" t="s">
        <v>316</v>
      </c>
      <c r="B279" s="12">
        <v>200</v>
      </c>
      <c r="C279" s="12">
        <v>3</v>
      </c>
      <c r="D279" s="12">
        <v>303.5</v>
      </c>
      <c r="E279" s="12">
        <v>46.8</v>
      </c>
      <c r="F279" s="12">
        <v>600</v>
      </c>
      <c r="G279" s="64">
        <f t="shared" si="230"/>
        <v>66.666666666666671</v>
      </c>
      <c r="H279" s="65">
        <f t="shared" si="231"/>
        <v>0.95665878644602054</v>
      </c>
      <c r="I279" s="25">
        <f t="shared" si="223"/>
        <v>0.13800000000000001</v>
      </c>
      <c r="J279" s="12">
        <v>2256</v>
      </c>
      <c r="K279" s="22">
        <f t="shared" si="224"/>
        <v>1739</v>
      </c>
      <c r="L279" s="26">
        <f t="shared" si="232"/>
        <v>3</v>
      </c>
      <c r="M279" s="22">
        <f t="shared" si="225"/>
        <v>1947</v>
      </c>
      <c r="N279" s="22">
        <f t="shared" si="226"/>
        <v>2008</v>
      </c>
      <c r="O279" s="22">
        <f t="shared" si="227"/>
        <v>2204</v>
      </c>
      <c r="P279" s="22">
        <f t="shared" si="228"/>
        <v>2204</v>
      </c>
      <c r="Q279" s="23">
        <f t="shared" si="233"/>
        <v>1.2969999999999999</v>
      </c>
      <c r="R279" s="23">
        <f t="shared" si="234"/>
        <v>1.1599999999999999</v>
      </c>
      <c r="S279" s="23">
        <f t="shared" si="235"/>
        <v>1.1240000000000001</v>
      </c>
      <c r="T279" s="23">
        <f t="shared" si="236"/>
        <v>1.024</v>
      </c>
      <c r="U279" s="23">
        <f t="shared" si="237"/>
        <v>1.024</v>
      </c>
      <c r="V279" s="26">
        <f t="shared" si="221"/>
        <v>0.28942097824961482</v>
      </c>
      <c r="W279" s="22">
        <f t="shared" si="222"/>
        <v>29559.239128000001</v>
      </c>
      <c r="X279" s="22">
        <f t="shared" si="238"/>
        <v>1856.6808720000001</v>
      </c>
      <c r="Y279" s="22">
        <f t="shared" si="239"/>
        <v>0.13849137118427074</v>
      </c>
      <c r="Z279" s="22">
        <f t="shared" si="229"/>
        <v>2.6639672512634824</v>
      </c>
      <c r="AA279" s="22">
        <f t="shared" si="240"/>
        <v>0.8192456855921354</v>
      </c>
      <c r="AB279" s="22">
        <f t="shared" si="241"/>
        <v>1</v>
      </c>
      <c r="AC279" s="22">
        <f t="shared" si="242"/>
        <v>1</v>
      </c>
    </row>
    <row r="280" spans="1:29">
      <c r="G280" s="64"/>
      <c r="H280" s="65"/>
      <c r="I280" s="25"/>
      <c r="K280" s="22"/>
      <c r="L280" s="26"/>
      <c r="M280" s="22"/>
      <c r="N280" s="22"/>
      <c r="O280" s="22"/>
      <c r="P280" s="22"/>
      <c r="Q280" s="23"/>
      <c r="R280" s="23"/>
      <c r="S280" s="23"/>
      <c r="T280" s="23"/>
      <c r="U280" s="23"/>
      <c r="V280" s="26"/>
      <c r="W280" s="22"/>
      <c r="X280" s="22"/>
      <c r="Y280" s="22"/>
      <c r="Z280" s="22"/>
      <c r="AA280" s="22"/>
      <c r="AB280" s="22"/>
      <c r="AC280" s="22"/>
    </row>
    <row r="281" spans="1:29">
      <c r="A281" s="19" t="s">
        <v>317</v>
      </c>
      <c r="B281" s="19">
        <v>1978</v>
      </c>
      <c r="C281" s="45" t="s">
        <v>318</v>
      </c>
      <c r="G281" s="64"/>
      <c r="H281" s="65"/>
      <c r="I281" s="25"/>
      <c r="K281" s="22"/>
      <c r="L281" s="26"/>
      <c r="M281" s="22"/>
      <c r="N281" s="22"/>
      <c r="O281" s="22"/>
      <c r="P281" s="22"/>
      <c r="Q281" s="23"/>
      <c r="R281" s="23"/>
      <c r="S281" s="23"/>
      <c r="T281" s="23"/>
      <c r="U281" s="23"/>
      <c r="V281" s="26"/>
      <c r="W281" s="22"/>
      <c r="X281" s="22"/>
      <c r="Y281" s="22"/>
      <c r="Z281" s="22"/>
      <c r="AA281" s="22"/>
      <c r="AB281" s="22"/>
      <c r="AC281" s="22"/>
    </row>
    <row r="282" spans="1:29">
      <c r="A282" s="12">
        <v>1</v>
      </c>
      <c r="B282" s="12">
        <v>108</v>
      </c>
      <c r="C282" s="12">
        <v>4.5</v>
      </c>
      <c r="D282" s="12">
        <v>409.64</v>
      </c>
      <c r="E282" s="12">
        <v>28.6</v>
      </c>
      <c r="F282" s="12">
        <v>240</v>
      </c>
      <c r="G282" s="64">
        <f t="shared" si="230"/>
        <v>24</v>
      </c>
      <c r="H282" s="65">
        <f t="shared" si="231"/>
        <v>0.46483971631205673</v>
      </c>
      <c r="I282" s="12">
        <f t="shared" si="223"/>
        <v>9.8000000000000004E-2</v>
      </c>
      <c r="J282" s="12">
        <v>1244.5999999999999</v>
      </c>
      <c r="K282" s="12">
        <f t="shared" ref="K282:K290" si="243">ROUND((0.85*E282*W282+D282*X282)/1000,0)</f>
        <v>787</v>
      </c>
      <c r="L282" s="61">
        <f t="shared" ref="L282:L290" si="244">F282/B282</f>
        <v>2.2222222222222223</v>
      </c>
      <c r="M282" s="12">
        <f t="shared" ref="M282:M290" si="245">ROUND((E282*W282+D282*X282)/1000,0)</f>
        <v>820</v>
      </c>
      <c r="N282" s="12">
        <f t="shared" ref="N282:N290" si="246">ROUND((0.85*E282*W282+6*C282*D282*W282/(B282-2*C282))/1000,0)</f>
        <v>1047</v>
      </c>
      <c r="O282" s="22">
        <f t="shared" ref="O282:O290" si="247">ROUND(((AA282*D282*X282)+(E282*W282*(1+Z282*(C282/B282)*(D282/E282))))/1000,0)</f>
        <v>1127</v>
      </c>
      <c r="P282" s="12">
        <f t="shared" ref="P282:P290" si="248">ROUND(AC282*O282,0)</f>
        <v>1127</v>
      </c>
      <c r="Q282" s="12">
        <f>ROUND((J282/K282),3)</f>
        <v>1.581</v>
      </c>
      <c r="R282" s="12">
        <f>ROUND((J282/M282),2)</f>
        <v>1.52</v>
      </c>
      <c r="S282" s="12">
        <f>ROUND((J282/N282),3)</f>
        <v>1.1890000000000001</v>
      </c>
      <c r="T282" s="12">
        <f>ROUND((J282/O282),3)</f>
        <v>1.1040000000000001</v>
      </c>
      <c r="U282" s="12">
        <f>ROUND((J282/P282),3)</f>
        <v>1.1040000000000001</v>
      </c>
      <c r="V282" s="26">
        <f t="shared" si="221"/>
        <v>0.73095585806019514</v>
      </c>
      <c r="W282" s="22">
        <f t="shared" si="222"/>
        <v>7697.6857980000004</v>
      </c>
      <c r="X282" s="12">
        <f>0.785398*(B282*B282-(B282-2*C282)*(B282-2*C282))</f>
        <v>1463.1964740000001</v>
      </c>
      <c r="Y282" s="12">
        <f>SQRT((64*K282*F282*F282)/(PI()^3*((B282^4-(B282-2*C282)^4)*200+5.7*(E282+8)^0.33333*((B282-2*C282)^4-H282^4))))</f>
        <v>9.7634154309919882E-2</v>
      </c>
      <c r="Z282" s="12">
        <f t="shared" si="229"/>
        <v>3.2558194227593074</v>
      </c>
      <c r="AA282" s="12">
        <f>IF((0.25*(3+2*Y282))&gt;1,1,(0.25*(3+2*Y282)))</f>
        <v>0.79881707715495998</v>
      </c>
      <c r="AB282" s="12">
        <f>IF(Y282&lt;0.2,1,(1+0.158*SQRT(Y282*Y282-0.04)+Y282*Y282))</f>
        <v>1</v>
      </c>
      <c r="AC282" s="12">
        <f>IF(Y282&lt;0.2,1,(AB282-SQRT(AB282*AB282-4*Y282*Y282))/(2*Y282*Y282))</f>
        <v>1</v>
      </c>
    </row>
    <row r="283" spans="1:29">
      <c r="A283" s="12">
        <v>2</v>
      </c>
      <c r="B283" s="12">
        <v>108</v>
      </c>
      <c r="C283" s="12">
        <v>4.5</v>
      </c>
      <c r="D283" s="12">
        <v>409.64</v>
      </c>
      <c r="E283" s="12">
        <v>28.6</v>
      </c>
      <c r="F283" s="12">
        <v>240</v>
      </c>
      <c r="G283" s="64">
        <f t="shared" si="230"/>
        <v>24</v>
      </c>
      <c r="H283" s="65">
        <f t="shared" si="231"/>
        <v>0.46483971631205673</v>
      </c>
      <c r="I283" s="12">
        <f>ROUND(Y283,3)</f>
        <v>9.8000000000000004E-2</v>
      </c>
      <c r="J283" s="12">
        <v>1234.8</v>
      </c>
      <c r="K283" s="12">
        <f t="shared" si="243"/>
        <v>787</v>
      </c>
      <c r="L283" s="61">
        <f t="shared" si="244"/>
        <v>2.2222222222222223</v>
      </c>
      <c r="M283" s="12">
        <f t="shared" si="245"/>
        <v>820</v>
      </c>
      <c r="N283" s="12">
        <f t="shared" si="246"/>
        <v>1047</v>
      </c>
      <c r="O283" s="22">
        <f t="shared" si="247"/>
        <v>1127</v>
      </c>
      <c r="P283" s="12">
        <f t="shared" si="248"/>
        <v>1127</v>
      </c>
      <c r="Q283" s="12">
        <f>ROUND((J283/K283),3)</f>
        <v>1.569</v>
      </c>
      <c r="R283" s="12">
        <f>ROUND((J283/M283),2)</f>
        <v>1.51</v>
      </c>
      <c r="S283" s="12">
        <f>ROUND((J283/N283),3)</f>
        <v>1.179</v>
      </c>
      <c r="T283" s="12">
        <f>ROUND((J283/O283),3)</f>
        <v>1.0960000000000001</v>
      </c>
      <c r="U283" s="12">
        <f>ROUND((J283/P283),3)</f>
        <v>1.0960000000000001</v>
      </c>
      <c r="V283" s="26">
        <f t="shared" si="221"/>
        <v>0.73095585806019514</v>
      </c>
      <c r="W283" s="22">
        <f t="shared" si="222"/>
        <v>7697.6857980000004</v>
      </c>
      <c r="X283" s="12">
        <f>0.785398*(B283*B283-(B283-2*C283)*(B283-2*C283))</f>
        <v>1463.1964740000001</v>
      </c>
      <c r="Y283" s="12">
        <f>SQRT((64*K283*F283*F283)/(PI()^3*((B283^4-(B283-2*C283)^4)*200+5.7*(E283+8)^0.33333*((B283-2*C283)^4-H283^4))))</f>
        <v>9.7634154309919882E-2</v>
      </c>
      <c r="Z283" s="12">
        <f t="shared" si="229"/>
        <v>3.2558194227593074</v>
      </c>
      <c r="AA283" s="12">
        <f>IF((0.25*(3+2*Y283))&gt;1,1,(0.25*(3+2*Y283)))</f>
        <v>0.79881707715495998</v>
      </c>
      <c r="AB283" s="12">
        <f>IF(Y283&lt;0.2,1,(1+0.158*SQRT(Y283*Y283-0.04)+Y283*Y283))</f>
        <v>1</v>
      </c>
      <c r="AC283" s="12">
        <f>IF(Y283&lt;0.2,1,(AB283-SQRT(AB283*AB283-4*Y283*Y283))/(2*Y283*Y283))</f>
        <v>1</v>
      </c>
    </row>
    <row r="284" spans="1:29">
      <c r="A284" s="12">
        <v>3</v>
      </c>
      <c r="B284" s="12">
        <v>108</v>
      </c>
      <c r="C284" s="12">
        <v>4.5</v>
      </c>
      <c r="D284" s="12">
        <v>409.64</v>
      </c>
      <c r="E284" s="12">
        <v>28.6</v>
      </c>
      <c r="F284" s="12">
        <v>285</v>
      </c>
      <c r="G284" s="64">
        <f t="shared" si="230"/>
        <v>24</v>
      </c>
      <c r="H284" s="65">
        <f t="shared" si="231"/>
        <v>0.46483971631205673</v>
      </c>
      <c r="I284" s="12">
        <f t="shared" ref="I284:I290" si="249">ROUND(Y284,3)</f>
        <v>0.11600000000000001</v>
      </c>
      <c r="J284" s="12">
        <v>1254.4000000000001</v>
      </c>
      <c r="K284" s="12">
        <f t="shared" si="243"/>
        <v>787</v>
      </c>
      <c r="L284" s="61">
        <f t="shared" si="244"/>
        <v>2.6388888888888888</v>
      </c>
      <c r="M284" s="12">
        <f t="shared" si="245"/>
        <v>820</v>
      </c>
      <c r="N284" s="12">
        <f t="shared" si="246"/>
        <v>1047</v>
      </c>
      <c r="O284" s="22">
        <f t="shared" si="247"/>
        <v>1096</v>
      </c>
      <c r="P284" s="12">
        <f t="shared" si="248"/>
        <v>1096</v>
      </c>
      <c r="Q284" s="12">
        <f t="shared" ref="Q284:Q290" si="250">ROUND((J284/K284),3)</f>
        <v>1.5940000000000001</v>
      </c>
      <c r="R284" s="12">
        <f t="shared" ref="R284:R290" si="251">ROUND((J284/M284),2)</f>
        <v>1.53</v>
      </c>
      <c r="S284" s="12">
        <f t="shared" ref="S284:S290" si="252">ROUND((J284/N284),3)</f>
        <v>1.198</v>
      </c>
      <c r="T284" s="12">
        <f t="shared" ref="T284:T290" si="253">ROUND((J284/O284),3)</f>
        <v>1.145</v>
      </c>
      <c r="U284" s="12">
        <f t="shared" ref="U284:U290" si="254">ROUND((J284/P284),3)</f>
        <v>1.145</v>
      </c>
      <c r="V284" s="26">
        <f t="shared" si="221"/>
        <v>0.73095585806019514</v>
      </c>
      <c r="W284" s="22">
        <f t="shared" si="222"/>
        <v>7697.6857980000004</v>
      </c>
      <c r="X284" s="12">
        <f t="shared" ref="X284:X290" si="255">0.785398*(B284*B284-(B284-2*C284)*(B284-2*C284))</f>
        <v>1463.1964740000001</v>
      </c>
      <c r="Y284" s="12">
        <f t="shared" ref="Y284:Y290" si="256">SQRT((64*K284*F284*F284)/(PI()^3*((B284^4-(B284-2*C284)^4)*200+5.7*(E284+8)^0.33333*((B284-2*C284)^4-H284^4))))</f>
        <v>0.11594055824302986</v>
      </c>
      <c r="Z284" s="12">
        <f t="shared" si="229"/>
        <v>2.9836172942809398</v>
      </c>
      <c r="AA284" s="12">
        <f t="shared" ref="AA284:AA290" si="257">IF((0.25*(3+2*Y284))&gt;1,1,(0.25*(3+2*Y284)))</f>
        <v>0.80797027912151498</v>
      </c>
      <c r="AB284" s="12">
        <f t="shared" ref="AB284:AB290" si="258">IF(Y284&lt;0.2,1,(1+0.158*SQRT(Y284*Y284-0.04)+Y284*Y284))</f>
        <v>1</v>
      </c>
      <c r="AC284" s="12">
        <f t="shared" ref="AC284:AC290" si="259">IF(Y284&lt;0.2,1,(AB284-SQRT(AB284*AB284-4*Y284*Y284))/(2*Y284*Y284))</f>
        <v>1</v>
      </c>
    </row>
    <row r="285" spans="1:29">
      <c r="A285" s="12">
        <v>4</v>
      </c>
      <c r="B285" s="12">
        <v>108</v>
      </c>
      <c r="C285" s="12">
        <v>4.5</v>
      </c>
      <c r="D285" s="12">
        <v>409.64</v>
      </c>
      <c r="E285" s="12">
        <v>28.6</v>
      </c>
      <c r="F285" s="12">
        <v>290</v>
      </c>
      <c r="G285" s="64">
        <f t="shared" si="230"/>
        <v>24</v>
      </c>
      <c r="H285" s="65">
        <f t="shared" si="231"/>
        <v>0.46483971631205673</v>
      </c>
      <c r="I285" s="12">
        <f t="shared" si="249"/>
        <v>0.11799999999999999</v>
      </c>
      <c r="J285" s="12">
        <v>1225</v>
      </c>
      <c r="K285" s="12">
        <f t="shared" si="243"/>
        <v>787</v>
      </c>
      <c r="L285" s="61">
        <f t="shared" si="244"/>
        <v>2.6851851851851851</v>
      </c>
      <c r="M285" s="12">
        <f t="shared" si="245"/>
        <v>820</v>
      </c>
      <c r="N285" s="12">
        <f t="shared" si="246"/>
        <v>1047</v>
      </c>
      <c r="O285" s="22">
        <f t="shared" si="247"/>
        <v>1093</v>
      </c>
      <c r="P285" s="12">
        <f t="shared" si="248"/>
        <v>1093</v>
      </c>
      <c r="Q285" s="12">
        <f t="shared" si="250"/>
        <v>1.5569999999999999</v>
      </c>
      <c r="R285" s="12">
        <f t="shared" si="251"/>
        <v>1.49</v>
      </c>
      <c r="S285" s="12">
        <f t="shared" si="252"/>
        <v>1.17</v>
      </c>
      <c r="T285" s="12">
        <f t="shared" si="253"/>
        <v>1.121</v>
      </c>
      <c r="U285" s="12">
        <f t="shared" si="254"/>
        <v>1.121</v>
      </c>
      <c r="V285" s="26">
        <f t="shared" si="221"/>
        <v>0.73095585806019514</v>
      </c>
      <c r="W285" s="22">
        <f t="shared" si="222"/>
        <v>7697.6857980000004</v>
      </c>
      <c r="X285" s="12">
        <f t="shared" si="255"/>
        <v>1463.1964740000001</v>
      </c>
      <c r="Y285" s="12">
        <f t="shared" si="256"/>
        <v>0.11797460312448653</v>
      </c>
      <c r="Z285" s="12">
        <f t="shared" si="229"/>
        <v>2.9540759608974616</v>
      </c>
      <c r="AA285" s="12">
        <f t="shared" si="257"/>
        <v>0.8089873015622433</v>
      </c>
      <c r="AB285" s="12">
        <f t="shared" si="258"/>
        <v>1</v>
      </c>
      <c r="AC285" s="12">
        <f t="shared" si="259"/>
        <v>1</v>
      </c>
    </row>
    <row r="286" spans="1:29">
      <c r="A286" s="12">
        <v>5</v>
      </c>
      <c r="B286" s="12">
        <v>108</v>
      </c>
      <c r="C286" s="12">
        <v>4.5</v>
      </c>
      <c r="D286" s="12">
        <v>409.64</v>
      </c>
      <c r="E286" s="12">
        <v>28.6</v>
      </c>
      <c r="F286" s="12">
        <v>340</v>
      </c>
      <c r="G286" s="64">
        <f t="shared" si="230"/>
        <v>24</v>
      </c>
      <c r="H286" s="65">
        <f t="shared" si="231"/>
        <v>0.46483971631205673</v>
      </c>
      <c r="I286" s="12">
        <f t="shared" si="249"/>
        <v>0.13800000000000001</v>
      </c>
      <c r="J286" s="12">
        <v>1161.3</v>
      </c>
      <c r="K286" s="12">
        <f t="shared" si="243"/>
        <v>787</v>
      </c>
      <c r="L286" s="61">
        <f t="shared" si="244"/>
        <v>3.1481481481481484</v>
      </c>
      <c r="M286" s="12">
        <f t="shared" si="245"/>
        <v>820</v>
      </c>
      <c r="N286" s="12">
        <f t="shared" si="246"/>
        <v>1047</v>
      </c>
      <c r="O286" s="22">
        <f t="shared" si="247"/>
        <v>1061</v>
      </c>
      <c r="P286" s="12">
        <f t="shared" si="248"/>
        <v>1061</v>
      </c>
      <c r="Q286" s="12">
        <f t="shared" si="250"/>
        <v>1.476</v>
      </c>
      <c r="R286" s="12">
        <f t="shared" si="251"/>
        <v>1.42</v>
      </c>
      <c r="S286" s="12">
        <f t="shared" si="252"/>
        <v>1.109</v>
      </c>
      <c r="T286" s="12">
        <f t="shared" si="253"/>
        <v>1.095</v>
      </c>
      <c r="U286" s="12">
        <f t="shared" si="254"/>
        <v>1.095</v>
      </c>
      <c r="V286" s="26">
        <f t="shared" si="221"/>
        <v>0.73095585806019514</v>
      </c>
      <c r="W286" s="22">
        <f t="shared" si="222"/>
        <v>7697.6857980000004</v>
      </c>
      <c r="X286" s="12">
        <f t="shared" si="255"/>
        <v>1463.1964740000001</v>
      </c>
      <c r="Y286" s="12">
        <f t="shared" si="256"/>
        <v>0.13831505193905316</v>
      </c>
      <c r="Z286" s="12">
        <f t="shared" si="229"/>
        <v>2.6663994502068675</v>
      </c>
      <c r="AA286" s="12">
        <f t="shared" si="257"/>
        <v>0.81915752596952662</v>
      </c>
      <c r="AB286" s="12">
        <f t="shared" si="258"/>
        <v>1</v>
      </c>
      <c r="AC286" s="12">
        <f t="shared" si="259"/>
        <v>1</v>
      </c>
    </row>
    <row r="287" spans="1:29">
      <c r="A287" s="12">
        <v>6</v>
      </c>
      <c r="B287" s="12">
        <v>108</v>
      </c>
      <c r="C287" s="12">
        <v>4.5</v>
      </c>
      <c r="D287" s="12">
        <v>409.64</v>
      </c>
      <c r="E287" s="12">
        <v>28.6</v>
      </c>
      <c r="F287" s="12">
        <v>380</v>
      </c>
      <c r="G287" s="64">
        <f t="shared" si="230"/>
        <v>24</v>
      </c>
      <c r="H287" s="65">
        <f t="shared" si="231"/>
        <v>0.46483971631205673</v>
      </c>
      <c r="I287" s="12">
        <f t="shared" si="249"/>
        <v>0.155</v>
      </c>
      <c r="J287" s="12">
        <v>1166.2</v>
      </c>
      <c r="K287" s="12">
        <f t="shared" si="243"/>
        <v>787</v>
      </c>
      <c r="L287" s="61">
        <f t="shared" si="244"/>
        <v>3.5185185185185186</v>
      </c>
      <c r="M287" s="12">
        <f t="shared" si="245"/>
        <v>820</v>
      </c>
      <c r="N287" s="12">
        <f t="shared" si="246"/>
        <v>1047</v>
      </c>
      <c r="O287" s="22">
        <f t="shared" si="247"/>
        <v>1037</v>
      </c>
      <c r="P287" s="12">
        <f t="shared" si="248"/>
        <v>1037</v>
      </c>
      <c r="Q287" s="12">
        <f t="shared" si="250"/>
        <v>1.482</v>
      </c>
      <c r="R287" s="12">
        <f t="shared" si="251"/>
        <v>1.42</v>
      </c>
      <c r="S287" s="12">
        <f t="shared" si="252"/>
        <v>1.1140000000000001</v>
      </c>
      <c r="T287" s="12">
        <f t="shared" si="253"/>
        <v>1.125</v>
      </c>
      <c r="U287" s="12">
        <f t="shared" si="254"/>
        <v>1.125</v>
      </c>
      <c r="V287" s="26">
        <f t="shared" si="221"/>
        <v>0.73095585806019514</v>
      </c>
      <c r="W287" s="22">
        <f t="shared" si="222"/>
        <v>7697.6857980000004</v>
      </c>
      <c r="X287" s="12">
        <f t="shared" si="255"/>
        <v>1463.1964740000001</v>
      </c>
      <c r="Y287" s="12">
        <f t="shared" si="256"/>
        <v>0.15458741099070647</v>
      </c>
      <c r="Z287" s="12">
        <f t="shared" si="229"/>
        <v>2.4463864464976939</v>
      </c>
      <c r="AA287" s="12">
        <f t="shared" si="257"/>
        <v>0.82729370549535319</v>
      </c>
      <c r="AB287" s="12">
        <f t="shared" si="258"/>
        <v>1</v>
      </c>
      <c r="AC287" s="12">
        <f t="shared" si="259"/>
        <v>1</v>
      </c>
    </row>
    <row r="288" spans="1:29">
      <c r="A288" s="12">
        <v>7</v>
      </c>
      <c r="B288" s="12">
        <v>108</v>
      </c>
      <c r="C288" s="12">
        <v>4.5</v>
      </c>
      <c r="D288" s="12">
        <v>409.64</v>
      </c>
      <c r="E288" s="12">
        <v>28.6</v>
      </c>
      <c r="F288" s="12">
        <v>380</v>
      </c>
      <c r="G288" s="64">
        <f t="shared" si="230"/>
        <v>24</v>
      </c>
      <c r="H288" s="65">
        <f t="shared" si="231"/>
        <v>0.46483971631205673</v>
      </c>
      <c r="I288" s="12">
        <f t="shared" si="249"/>
        <v>0.155</v>
      </c>
      <c r="J288" s="12">
        <v>1210.3</v>
      </c>
      <c r="K288" s="12">
        <f t="shared" si="243"/>
        <v>787</v>
      </c>
      <c r="L288" s="61">
        <f t="shared" si="244"/>
        <v>3.5185185185185186</v>
      </c>
      <c r="M288" s="12">
        <f t="shared" si="245"/>
        <v>820</v>
      </c>
      <c r="N288" s="12">
        <f t="shared" si="246"/>
        <v>1047</v>
      </c>
      <c r="O288" s="22">
        <f t="shared" si="247"/>
        <v>1037</v>
      </c>
      <c r="P288" s="12">
        <f t="shared" si="248"/>
        <v>1037</v>
      </c>
      <c r="Q288" s="12">
        <f t="shared" si="250"/>
        <v>1.538</v>
      </c>
      <c r="R288" s="12">
        <f t="shared" si="251"/>
        <v>1.48</v>
      </c>
      <c r="S288" s="12">
        <f t="shared" si="252"/>
        <v>1.1559999999999999</v>
      </c>
      <c r="T288" s="12">
        <f t="shared" si="253"/>
        <v>1.167</v>
      </c>
      <c r="U288" s="12">
        <f t="shared" si="254"/>
        <v>1.167</v>
      </c>
      <c r="V288" s="26">
        <f t="shared" si="221"/>
        <v>0.73095585806019514</v>
      </c>
      <c r="W288" s="22">
        <f t="shared" si="222"/>
        <v>7697.6857980000004</v>
      </c>
      <c r="X288" s="12">
        <f t="shared" si="255"/>
        <v>1463.1964740000001</v>
      </c>
      <c r="Y288" s="12">
        <f t="shared" si="256"/>
        <v>0.15458741099070647</v>
      </c>
      <c r="Z288" s="12">
        <f t="shared" si="229"/>
        <v>2.4463864464976939</v>
      </c>
      <c r="AA288" s="12">
        <f t="shared" si="257"/>
        <v>0.82729370549535319</v>
      </c>
      <c r="AB288" s="12">
        <f t="shared" si="258"/>
        <v>1</v>
      </c>
      <c r="AC288" s="12">
        <f t="shared" si="259"/>
        <v>1</v>
      </c>
    </row>
    <row r="289" spans="1:29">
      <c r="A289" s="12">
        <v>10</v>
      </c>
      <c r="B289" s="12">
        <v>108</v>
      </c>
      <c r="C289" s="12">
        <v>4.5</v>
      </c>
      <c r="D289" s="12">
        <v>409.64</v>
      </c>
      <c r="E289" s="12">
        <v>28.6</v>
      </c>
      <c r="F289" s="12">
        <v>400</v>
      </c>
      <c r="G289" s="64">
        <f t="shared" si="230"/>
        <v>24</v>
      </c>
      <c r="H289" s="65">
        <f t="shared" si="231"/>
        <v>0.46483971631205673</v>
      </c>
      <c r="I289" s="12">
        <f t="shared" si="249"/>
        <v>0.16300000000000001</v>
      </c>
      <c r="J289" s="12">
        <v>1871.8</v>
      </c>
      <c r="K289" s="12">
        <f t="shared" si="243"/>
        <v>787</v>
      </c>
      <c r="L289" s="61">
        <f t="shared" si="244"/>
        <v>3.7037037037037037</v>
      </c>
      <c r="M289" s="12">
        <f t="shared" si="245"/>
        <v>820</v>
      </c>
      <c r="N289" s="12">
        <f t="shared" si="246"/>
        <v>1047</v>
      </c>
      <c r="O289" s="22">
        <f t="shared" si="247"/>
        <v>1026</v>
      </c>
      <c r="P289" s="12">
        <f t="shared" si="248"/>
        <v>1026</v>
      </c>
      <c r="Q289" s="12">
        <f t="shared" si="250"/>
        <v>2.3780000000000001</v>
      </c>
      <c r="R289" s="12">
        <f t="shared" si="251"/>
        <v>2.2799999999999998</v>
      </c>
      <c r="S289" s="12">
        <f t="shared" si="252"/>
        <v>1.788</v>
      </c>
      <c r="T289" s="12">
        <f t="shared" si="253"/>
        <v>1.8240000000000001</v>
      </c>
      <c r="U289" s="12">
        <f t="shared" si="254"/>
        <v>1.8240000000000001</v>
      </c>
      <c r="V289" s="26">
        <f t="shared" si="221"/>
        <v>0.73095585806019514</v>
      </c>
      <c r="W289" s="22">
        <f t="shared" si="222"/>
        <v>7697.6857980000004</v>
      </c>
      <c r="X289" s="12">
        <f t="shared" si="255"/>
        <v>1463.1964740000001</v>
      </c>
      <c r="Y289" s="12">
        <f t="shared" si="256"/>
        <v>0.16272359051653315</v>
      </c>
      <c r="Z289" s="12">
        <f t="shared" si="229"/>
        <v>2.339756012924207</v>
      </c>
      <c r="AA289" s="12">
        <f t="shared" si="257"/>
        <v>0.83136179525826659</v>
      </c>
      <c r="AB289" s="12">
        <f t="shared" si="258"/>
        <v>1</v>
      </c>
      <c r="AC289" s="12">
        <f t="shared" si="259"/>
        <v>1</v>
      </c>
    </row>
    <row r="290" spans="1:29">
      <c r="A290" s="12" t="s">
        <v>319</v>
      </c>
      <c r="B290" s="12">
        <v>108.6</v>
      </c>
      <c r="C290" s="12">
        <v>4.5999999999999996</v>
      </c>
      <c r="D290" s="12">
        <v>271.89999999999998</v>
      </c>
      <c r="E290" s="12">
        <v>30.7</v>
      </c>
      <c r="F290" s="12">
        <v>326</v>
      </c>
      <c r="G290" s="64">
        <f t="shared" si="230"/>
        <v>23.608695652173914</v>
      </c>
      <c r="H290" s="65">
        <f t="shared" si="231"/>
        <v>0.30350847980265183</v>
      </c>
      <c r="I290" s="12">
        <f t="shared" si="249"/>
        <v>0.115</v>
      </c>
      <c r="J290" s="12">
        <v>757</v>
      </c>
      <c r="K290" s="12">
        <f t="shared" si="243"/>
        <v>611</v>
      </c>
      <c r="L290" s="61">
        <f t="shared" si="244"/>
        <v>3.0018416206261511</v>
      </c>
      <c r="M290" s="12">
        <f t="shared" si="245"/>
        <v>647</v>
      </c>
      <c r="N290" s="12">
        <f t="shared" si="246"/>
        <v>788</v>
      </c>
      <c r="O290" s="22">
        <f t="shared" si="247"/>
        <v>836</v>
      </c>
      <c r="P290" s="12">
        <f t="shared" si="248"/>
        <v>836</v>
      </c>
      <c r="Q290" s="12">
        <f t="shared" si="250"/>
        <v>1.2390000000000001</v>
      </c>
      <c r="R290" s="12">
        <f t="shared" si="251"/>
        <v>1.17</v>
      </c>
      <c r="S290" s="12">
        <f t="shared" si="252"/>
        <v>0.96099999999999997</v>
      </c>
      <c r="T290" s="12">
        <f t="shared" si="253"/>
        <v>0.90600000000000003</v>
      </c>
      <c r="U290" s="12">
        <f t="shared" si="254"/>
        <v>0.90600000000000003</v>
      </c>
      <c r="V290" s="26">
        <f t="shared" si="221"/>
        <v>0.63160546664655348</v>
      </c>
      <c r="W290" s="22">
        <f t="shared" si="222"/>
        <v>7760.0149832799998</v>
      </c>
      <c r="X290" s="12">
        <f t="shared" si="255"/>
        <v>1502.9376128000004</v>
      </c>
      <c r="Y290" s="12">
        <f t="shared" si="256"/>
        <v>0.1147588841742064</v>
      </c>
      <c r="Z290" s="12">
        <f t="shared" si="229"/>
        <v>3.0008438682246337</v>
      </c>
      <c r="AA290" s="12">
        <f t="shared" si="257"/>
        <v>0.80737944208710322</v>
      </c>
      <c r="AB290" s="12">
        <f t="shared" si="258"/>
        <v>1</v>
      </c>
      <c r="AC290" s="12">
        <f t="shared" si="259"/>
        <v>1</v>
      </c>
    </row>
    <row r="291" spans="1:29">
      <c r="P291" s="45" t="s">
        <v>320</v>
      </c>
      <c r="Q291" s="12">
        <f>COUNT(Q7:Q290)</f>
        <v>243</v>
      </c>
      <c r="R291" s="12">
        <f>COUNT(R7:R290)</f>
        <v>243</v>
      </c>
      <c r="S291" s="12">
        <f>COUNT(S7:S290)</f>
        <v>243</v>
      </c>
      <c r="T291" s="12">
        <f>COUNT(T7:T290)</f>
        <v>243</v>
      </c>
      <c r="U291" s="12">
        <f>COUNT(U7:U290)</f>
        <v>243</v>
      </c>
    </row>
    <row r="292" spans="1:29">
      <c r="G292" s="12" t="s">
        <v>321</v>
      </c>
      <c r="H292" s="12">
        <f>COUNTIF(H7:H290,"&gt;1")</f>
        <v>37</v>
      </c>
      <c r="I292" s="61">
        <f t="array" ref="I292">AVERAGE(IF(H7:H290 &gt;1,U7:U290))</f>
        <v>1.0490810810810811</v>
      </c>
      <c r="J292" s="12" t="s">
        <v>322</v>
      </c>
      <c r="P292" s="45" t="s">
        <v>323</v>
      </c>
      <c r="Q292" s="12">
        <f>COUNTIF(Q7:Q290,"&lt;1")</f>
        <v>0</v>
      </c>
      <c r="R292" s="12">
        <f>COUNTIF(R7:R290,"&lt;1")</f>
        <v>9</v>
      </c>
      <c r="S292" s="12">
        <f>COUNTIF(S7:S290,"&lt;1")</f>
        <v>30</v>
      </c>
      <c r="T292" s="12">
        <f>COUNTIF(T7:T290,"&lt;1")</f>
        <v>86</v>
      </c>
      <c r="U292" s="12">
        <f>COUNTIF(U7:U290,"&lt;1")</f>
        <v>84</v>
      </c>
      <c r="V292" s="12">
        <f>COUNTIF(V7:V290,"&lt;0.2")</f>
        <v>19</v>
      </c>
      <c r="W292" s="12" t="s">
        <v>324</v>
      </c>
      <c r="X292" s="61">
        <f t="array" ref="X292">AVERAGE(IF(V7:V290 &lt;0.2, IF(V7:V290 &gt;0.01,U7:U290)))</f>
        <v>1.0107368421052629</v>
      </c>
      <c r="Y292" s="12" t="s">
        <v>325</v>
      </c>
    </row>
    <row r="293" spans="1:29">
      <c r="G293" s="12" t="s">
        <v>326</v>
      </c>
      <c r="H293" s="12">
        <f>COUNTIF(H7:H290,"&lt;=1")</f>
        <v>206</v>
      </c>
      <c r="I293" s="61">
        <f t="array" ref="I293">AVERAGE(IF(H7:H290 &lt;= 1,IF(H7:H290 &gt;0.01,U7:U290)))</f>
        <v>1.0730873786407766</v>
      </c>
      <c r="J293" s="12" t="s">
        <v>322</v>
      </c>
      <c r="P293" s="45" t="s">
        <v>327</v>
      </c>
      <c r="Q293" s="68">
        <f>Q292/Q291</f>
        <v>0</v>
      </c>
      <c r="R293" s="68">
        <f>R292/R291</f>
        <v>3.7037037037037035E-2</v>
      </c>
      <c r="S293" s="68">
        <f>S292/S291</f>
        <v>0.12345679012345678</v>
      </c>
      <c r="T293" s="68">
        <f>T292/T291</f>
        <v>0.35390946502057613</v>
      </c>
      <c r="U293" s="68">
        <f>U292/U291</f>
        <v>0.34567901234567899</v>
      </c>
      <c r="V293" s="28">
        <f>COUNTIF(V7:V290,"&gt;0.9")</f>
        <v>0</v>
      </c>
      <c r="W293" s="12" t="s">
        <v>328</v>
      </c>
    </row>
    <row r="294" spans="1:29">
      <c r="A294" s="79"/>
      <c r="B294" s="80"/>
    </row>
    <row r="295" spans="1:29">
      <c r="A295" s="79"/>
    </row>
    <row r="296" spans="1:29" s="72" customFormat="1">
      <c r="A296" s="81"/>
      <c r="G296" s="73"/>
      <c r="H296" s="74"/>
      <c r="L296" s="75"/>
      <c r="O296" s="76"/>
      <c r="T296" s="75"/>
      <c r="V296" s="77"/>
    </row>
    <row r="297" spans="1:29">
      <c r="A297" s="79"/>
      <c r="B297" s="78"/>
      <c r="C297" s="78"/>
      <c r="D297" s="78"/>
      <c r="E297" s="78"/>
      <c r="F297" s="78"/>
      <c r="G297" s="73"/>
      <c r="H297" s="74"/>
      <c r="I297" s="72"/>
      <c r="J297" s="78"/>
      <c r="K297" s="72"/>
      <c r="L297" s="75"/>
      <c r="M297" s="72"/>
      <c r="N297" s="72"/>
      <c r="O297" s="76"/>
      <c r="P297" s="72"/>
      <c r="Q297" s="72"/>
      <c r="R297" s="72"/>
      <c r="S297" s="72"/>
      <c r="T297" s="75"/>
      <c r="U297" s="72"/>
      <c r="V297" s="77"/>
      <c r="W297" s="72"/>
      <c r="X297" s="72"/>
      <c r="Y297" s="72"/>
      <c r="Z297" s="72"/>
      <c r="AA297" s="72"/>
      <c r="AB297" s="72"/>
      <c r="AC297" s="72"/>
    </row>
    <row r="298" spans="1:29">
      <c r="A298" s="79"/>
      <c r="B298" s="78"/>
      <c r="C298" s="78"/>
      <c r="D298" s="78"/>
      <c r="E298" s="78"/>
      <c r="F298" s="78"/>
      <c r="G298" s="73"/>
      <c r="H298" s="74"/>
      <c r="I298" s="72"/>
      <c r="J298" s="78"/>
      <c r="K298" s="72"/>
      <c r="L298" s="75"/>
      <c r="M298" s="72"/>
      <c r="N298" s="72"/>
      <c r="O298" s="76"/>
      <c r="P298" s="72"/>
      <c r="Q298" s="72"/>
      <c r="R298" s="72"/>
      <c r="S298" s="72"/>
      <c r="T298" s="75"/>
      <c r="U298" s="72"/>
      <c r="V298" s="77"/>
      <c r="W298" s="72"/>
      <c r="X298" s="72"/>
      <c r="Y298" s="72"/>
      <c r="Z298" s="72"/>
      <c r="AA298" s="72"/>
      <c r="AB298" s="72"/>
      <c r="AC298" s="72"/>
    </row>
    <row r="299" spans="1:29">
      <c r="A299" s="79"/>
      <c r="B299" s="78"/>
      <c r="C299" s="78"/>
      <c r="D299" s="78"/>
      <c r="E299" s="78"/>
      <c r="F299" s="78"/>
      <c r="G299" s="73"/>
      <c r="H299" s="74"/>
      <c r="I299" s="72"/>
      <c r="J299" s="78"/>
      <c r="K299" s="72"/>
      <c r="L299" s="75"/>
      <c r="M299" s="72"/>
      <c r="N299" s="72"/>
      <c r="O299" s="76"/>
      <c r="P299" s="72"/>
      <c r="Q299" s="72"/>
      <c r="R299" s="72"/>
      <c r="S299" s="72"/>
      <c r="T299" s="75"/>
      <c r="U299" s="72"/>
      <c r="V299" s="77"/>
      <c r="W299" s="72"/>
      <c r="X299" s="72"/>
      <c r="Y299" s="72"/>
      <c r="Z299" s="72"/>
      <c r="AA299" s="72"/>
      <c r="AB299" s="72"/>
      <c r="AC299" s="72"/>
    </row>
    <row r="300" spans="1:29">
      <c r="A300" s="79"/>
      <c r="B300" s="78"/>
      <c r="C300" s="78"/>
      <c r="D300" s="78"/>
      <c r="E300" s="78"/>
      <c r="F300" s="78"/>
      <c r="G300" s="73"/>
      <c r="H300" s="74"/>
      <c r="I300" s="72"/>
      <c r="J300" s="78"/>
      <c r="K300" s="72"/>
      <c r="L300" s="75"/>
      <c r="M300" s="72"/>
      <c r="N300" s="72"/>
      <c r="O300" s="76"/>
      <c r="P300" s="72"/>
      <c r="Q300" s="72"/>
      <c r="R300" s="72"/>
      <c r="S300" s="72"/>
      <c r="T300" s="75"/>
      <c r="U300" s="72"/>
      <c r="V300" s="77"/>
      <c r="W300" s="72"/>
      <c r="X300" s="72"/>
      <c r="Y300" s="72"/>
      <c r="Z300" s="72"/>
      <c r="AA300" s="72"/>
      <c r="AB300" s="72"/>
      <c r="AC300" s="72"/>
    </row>
    <row r="301" spans="1:29">
      <c r="A301" s="79"/>
      <c r="B301" s="78"/>
      <c r="C301" s="78"/>
      <c r="D301" s="78"/>
      <c r="E301" s="78"/>
      <c r="F301" s="78"/>
      <c r="G301" s="73"/>
      <c r="H301" s="74"/>
      <c r="I301" s="72"/>
      <c r="J301" s="78"/>
      <c r="K301" s="72"/>
      <c r="L301" s="75"/>
      <c r="M301" s="72"/>
      <c r="N301" s="72"/>
      <c r="O301" s="76"/>
      <c r="P301" s="72"/>
      <c r="Q301" s="72"/>
      <c r="R301" s="72"/>
      <c r="S301" s="72"/>
      <c r="T301" s="75"/>
      <c r="U301" s="72"/>
      <c r="V301" s="77"/>
      <c r="W301" s="72"/>
      <c r="X301" s="72"/>
      <c r="Y301" s="72"/>
      <c r="Z301" s="72"/>
      <c r="AA301" s="72"/>
      <c r="AB301" s="72"/>
      <c r="AC301" s="72"/>
    </row>
  </sheetData>
  <mergeCells count="6">
    <mergeCell ref="A1:F1"/>
    <mergeCell ref="A2:F2"/>
    <mergeCell ref="G1:I1"/>
    <mergeCell ref="D267:E267"/>
    <mergeCell ref="G267:H267"/>
    <mergeCell ref="G2:J2"/>
  </mergeCells>
  <phoneticPr fontId="0" type="noConversion"/>
  <pageMargins left="0.75" right="0.75" top="1" bottom="1" header="0.5" footer="0.5"/>
  <pageSetup paperSize="9" scale="90" orientation="portrait" horizontalDpi="300" verticalDpi="0" r:id="rId1"/>
  <headerFooter alignWithMargins="0"/>
  <rowBreaks count="1" manualBreakCount="1">
    <brk id="70" max="20" man="1"/>
  </rowBreaks>
  <colBreaks count="1" manualBreakCount="1">
    <brk id="10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6"/>
  <sheetViews>
    <sheetView workbookViewId="0" xr3:uid="{958C4451-9541-5A59-BF78-D2F731DF1C81}">
      <pane xSplit="1" ySplit="4" topLeftCell="B289" activePane="bottomRight" state="frozen"/>
      <selection pane="bottomRight" activeCell="A301" sqref="A301"/>
      <selection pane="bottomLeft" activeCell="A5" sqref="A5"/>
      <selection pane="topRight" activeCell="B1" sqref="B1"/>
    </sheetView>
  </sheetViews>
  <sheetFormatPr defaultRowHeight="12.75"/>
  <cols>
    <col min="1" max="1" width="14.7109375" style="2" customWidth="1"/>
    <col min="3" max="10" width="7.7109375" customWidth="1"/>
    <col min="11" max="11" width="10.5703125" bestFit="1" customWidth="1"/>
  </cols>
  <sheetData>
    <row r="1" spans="1:10">
      <c r="A1" s="93" t="s">
        <v>329</v>
      </c>
      <c r="B1" s="93"/>
      <c r="C1" s="93" t="s">
        <v>330</v>
      </c>
      <c r="D1" s="93"/>
      <c r="E1" s="93"/>
      <c r="F1" s="93"/>
      <c r="G1" s="93"/>
      <c r="H1" s="93"/>
      <c r="I1" s="93"/>
    </row>
    <row r="2" spans="1:10">
      <c r="A2" s="82"/>
      <c r="C2" s="93" t="s">
        <v>1</v>
      </c>
      <c r="D2" s="93"/>
      <c r="E2" s="93"/>
    </row>
    <row r="3" spans="1:10" s="1" customFormat="1">
      <c r="A3" s="82" t="str">
        <f>Data!A4</f>
        <v>Ref. No.</v>
      </c>
      <c r="B3" s="82" t="str">
        <f>Data!B4</f>
        <v xml:space="preserve">  Dia.</v>
      </c>
      <c r="C3" s="82" t="str">
        <f>Data!C4</f>
        <v xml:space="preserve"> thick</v>
      </c>
      <c r="D3" s="82" t="s">
        <v>10</v>
      </c>
      <c r="E3" s="82" t="s">
        <v>11</v>
      </c>
      <c r="F3" s="3" t="str">
        <f>Data!Q4</f>
        <v xml:space="preserve">  Test </v>
      </c>
      <c r="G3" s="3" t="str">
        <f>Data!R4</f>
        <v xml:space="preserve">  Test  </v>
      </c>
      <c r="H3" s="3" t="str">
        <f>Data!S4</f>
        <v xml:space="preserve">  Test </v>
      </c>
      <c r="I3" s="3" t="str">
        <f>Data!T4</f>
        <v xml:space="preserve">  Test </v>
      </c>
      <c r="J3"/>
    </row>
    <row r="4" spans="1:10" s="1" customFormat="1">
      <c r="A4" s="82" t="s">
        <v>66</v>
      </c>
      <c r="B4" s="82" t="str">
        <f>Data!B5</f>
        <v xml:space="preserve">   mm</v>
      </c>
      <c r="C4" s="82" t="str">
        <f>Data!C5</f>
        <v xml:space="preserve">   mm</v>
      </c>
      <c r="D4" s="82" t="s">
        <v>35</v>
      </c>
      <c r="E4" s="82" t="s">
        <v>35</v>
      </c>
      <c r="F4" s="82" t="str">
        <f>Data!Q5</f>
        <v xml:space="preserve"> Nunia</v>
      </c>
      <c r="G4" s="82" t="str">
        <f>Data!R5</f>
        <v>no eta</v>
      </c>
      <c r="H4" s="82" t="str">
        <f>Data!S5</f>
        <v xml:space="preserve"> Nucdg</v>
      </c>
      <c r="I4" s="82" t="str">
        <f>Data!T5</f>
        <v xml:space="preserve"> NuEC4</v>
      </c>
      <c r="J4"/>
    </row>
    <row r="5" spans="1:10" s="1" customFormat="1">
      <c r="A5" s="82" t="str">
        <f>Data!A6</f>
        <v>Gardner</v>
      </c>
      <c r="B5" s="82">
        <v>1968</v>
      </c>
      <c r="C5" s="82" t="s">
        <v>50</v>
      </c>
      <c r="D5" s="82"/>
      <c r="E5" s="82"/>
      <c r="F5" s="82"/>
      <c r="G5" s="82"/>
      <c r="H5" s="82"/>
      <c r="I5" s="82"/>
      <c r="J5"/>
    </row>
    <row r="6" spans="1:10" s="1" customFormat="1">
      <c r="A6" s="50" t="str">
        <f>Data!A7</f>
        <v>1a</v>
      </c>
      <c r="B6" s="51">
        <f>Data!B7</f>
        <v>168.8</v>
      </c>
      <c r="C6" s="51">
        <f>Data!C7</f>
        <v>2.64</v>
      </c>
      <c r="D6" s="51">
        <f>Data!D7</f>
        <v>302.39999999999998</v>
      </c>
      <c r="E6" s="51">
        <f>Data!E7</f>
        <v>18.2</v>
      </c>
      <c r="F6" s="51">
        <f>Data!Q7</f>
        <v>1.79</v>
      </c>
      <c r="G6" s="51">
        <f>Data!R7</f>
        <v>1.66</v>
      </c>
      <c r="H6" s="51">
        <f>Data!S7</f>
        <v>1.41</v>
      </c>
      <c r="I6" s="52">
        <f>Data!U7</f>
        <v>1.232</v>
      </c>
      <c r="J6"/>
    </row>
    <row r="7" spans="1:10" s="1" customFormat="1">
      <c r="A7" s="50" t="str">
        <f>Data!A8</f>
        <v>2a</v>
      </c>
      <c r="B7" s="51">
        <f>Data!B8</f>
        <v>168.8</v>
      </c>
      <c r="C7" s="51">
        <f>Data!C8</f>
        <v>2.64</v>
      </c>
      <c r="D7" s="51">
        <f>Data!D8</f>
        <v>302.39999999999998</v>
      </c>
      <c r="E7" s="51">
        <f>Data!E8</f>
        <v>34.700000000000003</v>
      </c>
      <c r="F7" s="51">
        <f>Data!Q8</f>
        <v>1.18</v>
      </c>
      <c r="G7" s="51">
        <f>Data!R8</f>
        <v>1.06</v>
      </c>
      <c r="H7" s="51">
        <f>Data!S8</f>
        <v>0.99</v>
      </c>
      <c r="I7" s="52">
        <f>Data!U8</f>
        <v>0.86599999999999999</v>
      </c>
      <c r="J7"/>
    </row>
    <row r="8" spans="1:10" s="1" customFormat="1">
      <c r="A8" s="50" t="str">
        <f>Data!A9</f>
        <v>3a</v>
      </c>
      <c r="B8" s="51">
        <f>Data!B9</f>
        <v>169.3</v>
      </c>
      <c r="C8" s="51">
        <f>Data!C9</f>
        <v>2.62</v>
      </c>
      <c r="D8" s="51">
        <f>Data!D9</f>
        <v>338.1</v>
      </c>
      <c r="E8" s="51">
        <f>Data!E9</f>
        <v>37.1</v>
      </c>
      <c r="F8" s="51">
        <f>Data!Q9</f>
        <v>1.1599999999999999</v>
      </c>
      <c r="G8" s="51">
        <f>Data!R9</f>
        <v>1.05</v>
      </c>
      <c r="H8" s="51">
        <f>Data!S9</f>
        <v>0.97</v>
      </c>
      <c r="I8" s="52">
        <f>Data!U9</f>
        <v>0.85199999999999998</v>
      </c>
      <c r="J8"/>
    </row>
    <row r="9" spans="1:10" s="1" customFormat="1">
      <c r="A9" s="50" t="str">
        <f>Data!A10</f>
        <v>4a</v>
      </c>
      <c r="B9" s="51">
        <f>Data!B10</f>
        <v>169.3</v>
      </c>
      <c r="C9" s="51">
        <f>Data!C10</f>
        <v>2.62</v>
      </c>
      <c r="D9" s="51">
        <f>Data!D10</f>
        <v>338.1</v>
      </c>
      <c r="E9" s="51">
        <f>Data!E10</f>
        <v>34.1</v>
      </c>
      <c r="F9" s="51">
        <f>Data!Q10</f>
        <v>1.23</v>
      </c>
      <c r="G9" s="51">
        <f>Data!R10</f>
        <v>1.1200000000000001</v>
      </c>
      <c r="H9" s="51">
        <f>Data!S10</f>
        <v>1.02</v>
      </c>
      <c r="I9" s="52">
        <f>Data!U10</f>
        <v>0.90200000000000002</v>
      </c>
      <c r="J9"/>
    </row>
    <row r="10" spans="1:10" s="1" customFormat="1">
      <c r="A10" s="50" t="str">
        <f>Data!A11</f>
        <v>5a</v>
      </c>
      <c r="B10" s="51">
        <f>Data!B11</f>
        <v>168.3</v>
      </c>
      <c r="C10" s="51">
        <f>Data!C11</f>
        <v>3.6</v>
      </c>
      <c r="D10" s="51">
        <f>Data!D11</f>
        <v>288.39999999999998</v>
      </c>
      <c r="E10" s="51">
        <f>Data!E11</f>
        <v>27</v>
      </c>
      <c r="F10" s="51">
        <f>Data!Q11</f>
        <v>1.55</v>
      </c>
      <c r="G10" s="51">
        <f>Data!R11</f>
        <v>1.43</v>
      </c>
      <c r="H10" s="51">
        <f>Data!S11</f>
        <v>1.24</v>
      </c>
      <c r="I10" s="52">
        <f>Data!U11</f>
        <v>1.0900000000000001</v>
      </c>
      <c r="J10"/>
    </row>
    <row r="11" spans="1:10" s="1" customFormat="1">
      <c r="A11" s="50" t="str">
        <f>Data!A12</f>
        <v>6a</v>
      </c>
      <c r="B11" s="51">
        <f>Data!B12</f>
        <v>168.3</v>
      </c>
      <c r="C11" s="51">
        <f>Data!C12</f>
        <v>3.6</v>
      </c>
      <c r="D11" s="51">
        <f>Data!D12</f>
        <v>288.39999999999998</v>
      </c>
      <c r="E11" s="51">
        <f>Data!E12</f>
        <v>33.299999999999997</v>
      </c>
      <c r="F11" s="51">
        <f>Data!Q12</f>
        <v>1.29</v>
      </c>
      <c r="G11" s="51">
        <f>Data!R12</f>
        <v>1.18</v>
      </c>
      <c r="H11" s="51">
        <f>Data!S12</f>
        <v>1.05</v>
      </c>
      <c r="I11" s="52">
        <f>Data!U12</f>
        <v>0.92300000000000004</v>
      </c>
      <c r="J11"/>
    </row>
    <row r="12" spans="1:10" s="1" customFormat="1">
      <c r="A12" s="50" t="str">
        <f>Data!A13</f>
        <v>6b</v>
      </c>
      <c r="B12" s="51">
        <f>Data!B13</f>
        <v>168.3</v>
      </c>
      <c r="C12" s="51">
        <f>Data!C13</f>
        <v>3.6</v>
      </c>
      <c r="D12" s="51">
        <f>Data!D13</f>
        <v>288.39999999999998</v>
      </c>
      <c r="E12" s="51">
        <f>Data!E13</f>
        <v>33.299999999999997</v>
      </c>
      <c r="F12" s="51">
        <f>Data!Q13</f>
        <v>1.31</v>
      </c>
      <c r="G12" s="51">
        <f>Data!R13</f>
        <v>1.2</v>
      </c>
      <c r="H12" s="51">
        <f>Data!S13</f>
        <v>1.07</v>
      </c>
      <c r="I12" s="52">
        <f>Data!U13</f>
        <v>0.94299999999999995</v>
      </c>
      <c r="J12"/>
    </row>
    <row r="13" spans="1:10" s="1" customFormat="1">
      <c r="A13" s="50" t="str">
        <f>Data!A14</f>
        <v>7a</v>
      </c>
      <c r="B13" s="51">
        <f>Data!B14</f>
        <v>168.8</v>
      </c>
      <c r="C13" s="51">
        <f>Data!C14</f>
        <v>5</v>
      </c>
      <c r="D13" s="51">
        <f>Data!D14</f>
        <v>200.2</v>
      </c>
      <c r="E13" s="51">
        <f>Data!E14</f>
        <v>33.4</v>
      </c>
      <c r="F13" s="51">
        <f>Data!Q14</f>
        <v>1.83</v>
      </c>
      <c r="G13" s="51">
        <f>Data!R14</f>
        <v>1.67</v>
      </c>
      <c r="H13" s="51">
        <f>Data!S14</f>
        <v>1.5</v>
      </c>
      <c r="I13" s="52">
        <f>Data!U14</f>
        <v>1.31</v>
      </c>
      <c r="J13"/>
    </row>
    <row r="14" spans="1:10" s="1" customFormat="1">
      <c r="A14" s="50" t="str">
        <f>Data!A15</f>
        <v>7b</v>
      </c>
      <c r="B14" s="51">
        <f>Data!B15</f>
        <v>168.8</v>
      </c>
      <c r="C14" s="51">
        <f>Data!C15</f>
        <v>5</v>
      </c>
      <c r="D14" s="51">
        <f>Data!D15</f>
        <v>200.2</v>
      </c>
      <c r="E14" s="51">
        <f>Data!E15</f>
        <v>33.4</v>
      </c>
      <c r="F14" s="51">
        <f>Data!Q15</f>
        <v>1.83</v>
      </c>
      <c r="G14" s="51">
        <f>Data!R15</f>
        <v>1.67</v>
      </c>
      <c r="H14" s="51">
        <f>Data!S15</f>
        <v>1.5</v>
      </c>
      <c r="I14" s="52">
        <f>Data!U15</f>
        <v>1.3120000000000001</v>
      </c>
      <c r="J14"/>
    </row>
    <row r="15" spans="1:10" s="1" customFormat="1">
      <c r="A15" s="50" t="str">
        <f>Data!A16</f>
        <v>8a</v>
      </c>
      <c r="B15" s="51">
        <f>Data!B16</f>
        <v>168.8</v>
      </c>
      <c r="C15" s="51">
        <f>Data!C16</f>
        <v>5</v>
      </c>
      <c r="D15" s="51">
        <f>Data!D16</f>
        <v>200.2</v>
      </c>
      <c r="E15" s="51">
        <f>Data!E16</f>
        <v>27.9</v>
      </c>
      <c r="F15" s="51">
        <f>Data!Q16</f>
        <v>2.0099999999999998</v>
      </c>
      <c r="G15" s="51">
        <f>Data!R16</f>
        <v>1.86</v>
      </c>
      <c r="H15" s="51">
        <f>Data!S16</f>
        <v>1.63</v>
      </c>
      <c r="I15" s="52">
        <f>Data!U16</f>
        <v>1.42</v>
      </c>
      <c r="J15"/>
    </row>
    <row r="16" spans="1:10" s="1" customFormat="1">
      <c r="A16" s="50" t="str">
        <f>Data!A17</f>
        <v>8b</v>
      </c>
      <c r="B16" s="51">
        <f>Data!B17</f>
        <v>168.8</v>
      </c>
      <c r="C16" s="51">
        <f>Data!C17</f>
        <v>5</v>
      </c>
      <c r="D16" s="51">
        <f>Data!D17</f>
        <v>200.2</v>
      </c>
      <c r="E16" s="51">
        <f>Data!E17</f>
        <v>27.9</v>
      </c>
      <c r="F16" s="51">
        <f>Data!Q17</f>
        <v>2.0099999999999998</v>
      </c>
      <c r="G16" s="51">
        <f>Data!R17</f>
        <v>1.86</v>
      </c>
      <c r="H16" s="51">
        <f>Data!S17</f>
        <v>1.63</v>
      </c>
      <c r="I16" s="52">
        <f>Data!U17</f>
        <v>1.42</v>
      </c>
      <c r="J16"/>
    </row>
    <row r="17" spans="1:10" s="1" customFormat="1">
      <c r="A17" s="82"/>
      <c r="B17" s="82"/>
      <c r="C17" s="82"/>
      <c r="D17" s="82"/>
      <c r="E17" s="82" t="s">
        <v>331</v>
      </c>
      <c r="F17" s="53">
        <f>AVERAGE(F6:F16)</f>
        <v>1.5627272727272725</v>
      </c>
      <c r="G17" s="53">
        <f>AVERAGE(G6:G16)</f>
        <v>1.4327272727272726</v>
      </c>
      <c r="H17" s="53">
        <f>AVERAGE(H6:H16)</f>
        <v>1.2736363636363635</v>
      </c>
      <c r="I17" s="53">
        <f>AVERAGE(I6:I16)</f>
        <v>1.1154545454545455</v>
      </c>
      <c r="J17"/>
    </row>
    <row r="18" spans="1:10" s="1" customFormat="1">
      <c r="A18" s="82"/>
      <c r="B18" s="82"/>
      <c r="C18" s="82"/>
      <c r="D18" s="82"/>
      <c r="E18" s="50" t="s">
        <v>332</v>
      </c>
      <c r="F18" s="54">
        <f>STDEV(F6:F16)</f>
        <v>0.33947285337979405</v>
      </c>
      <c r="G18" s="54">
        <f>STDEV(G6:G16)</f>
        <v>0.32103242543677596</v>
      </c>
      <c r="H18" s="54">
        <f>STDEV(H6:H16)</f>
        <v>0.26545330012161317</v>
      </c>
      <c r="I18" s="54">
        <f>STDEV(I6:I16)</f>
        <v>0.22807514710566981</v>
      </c>
      <c r="J18"/>
    </row>
    <row r="19" spans="1:10">
      <c r="A19" s="82" t="str">
        <f>Data!A19</f>
        <v>Tsuji</v>
      </c>
      <c r="B19" t="str">
        <f>Data!B19</f>
        <v>ASCCS-3</v>
      </c>
      <c r="C19" s="1">
        <f>Data!C19</f>
        <v>1991</v>
      </c>
      <c r="D19" t="s">
        <v>64</v>
      </c>
      <c r="E19" s="83" t="s">
        <v>65</v>
      </c>
      <c r="F19" t="s">
        <v>66</v>
      </c>
      <c r="G19" s="5" t="s">
        <v>66</v>
      </c>
      <c r="H19" t="s">
        <v>66</v>
      </c>
      <c r="I19" t="s">
        <v>66</v>
      </c>
    </row>
    <row r="20" spans="1:10">
      <c r="A20" s="82" t="s">
        <v>66</v>
      </c>
      <c r="B20">
        <f>Data!B20</f>
        <v>114.3</v>
      </c>
      <c r="C20">
        <f>Data!C20</f>
        <v>3.5</v>
      </c>
      <c r="D20">
        <v>350</v>
      </c>
      <c r="E20">
        <v>33.4</v>
      </c>
      <c r="F20">
        <f>Data!Q20</f>
        <v>1.42</v>
      </c>
      <c r="G20" s="5">
        <f>Data!R20</f>
        <v>1.33</v>
      </c>
      <c r="H20">
        <f>Data!S20</f>
        <v>1.1100000000000001</v>
      </c>
      <c r="I20">
        <f>Data!U20</f>
        <v>0.998</v>
      </c>
    </row>
    <row r="21" spans="1:10">
      <c r="A21" s="82" t="s">
        <v>66</v>
      </c>
      <c r="B21">
        <f>Data!B21</f>
        <v>114.3</v>
      </c>
      <c r="C21">
        <f>Data!C21</f>
        <v>4.5</v>
      </c>
      <c r="D21">
        <v>339</v>
      </c>
      <c r="E21">
        <v>33.4</v>
      </c>
      <c r="F21">
        <f>Data!Q21</f>
        <v>1.383</v>
      </c>
      <c r="G21" s="5">
        <f>Data!R21</f>
        <v>1.31</v>
      </c>
      <c r="H21">
        <f>Data!S21</f>
        <v>1.0649999999999999</v>
      </c>
      <c r="I21">
        <f>Data!U21</f>
        <v>0.96599999999999997</v>
      </c>
    </row>
    <row r="22" spans="1:10">
      <c r="A22" s="82" t="s">
        <v>66</v>
      </c>
      <c r="B22" t="s">
        <v>66</v>
      </c>
      <c r="C22" t="s">
        <v>66</v>
      </c>
      <c r="E22" s="82" t="s">
        <v>333</v>
      </c>
      <c r="F22" s="4">
        <f>AVERAGE(F19:F21)</f>
        <v>1.4015</v>
      </c>
      <c r="G22" s="4">
        <f>AVERAGE(G19:G21)</f>
        <v>1.32</v>
      </c>
      <c r="H22" s="4">
        <f>AVERAGE(H19:H21)</f>
        <v>1.0874999999999999</v>
      </c>
      <c r="I22" s="4">
        <f>AVERAGE(I19:I21)</f>
        <v>0.98199999999999998</v>
      </c>
    </row>
    <row r="23" spans="1:10">
      <c r="A23" s="82" t="str">
        <f>Data!A23</f>
        <v>Sakino</v>
      </c>
      <c r="B23" t="str">
        <f>Data!B23</f>
        <v>ASCCS-3</v>
      </c>
      <c r="C23" s="82">
        <f>Data!C23</f>
        <v>1991</v>
      </c>
      <c r="D23" t="s">
        <v>68</v>
      </c>
      <c r="E23" s="83" t="s">
        <v>69</v>
      </c>
      <c r="F23" s="5"/>
      <c r="G23" s="69" t="s">
        <v>334</v>
      </c>
      <c r="H23" s="5">
        <f>STDEV(H20:H21)</f>
        <v>3.1819805153394748E-2</v>
      </c>
      <c r="I23" s="5">
        <f>STDEV(I20:I21)</f>
        <v>2.2627416997969541E-2</v>
      </c>
    </row>
    <row r="24" spans="1:10">
      <c r="A24" s="50" t="str">
        <f>Data!A24</f>
        <v>L-20-1</v>
      </c>
      <c r="B24">
        <f>Data!B24</f>
        <v>178</v>
      </c>
      <c r="C24">
        <f>Data!C24</f>
        <v>9</v>
      </c>
      <c r="D24">
        <v>283</v>
      </c>
      <c r="E24">
        <v>22.2</v>
      </c>
      <c r="F24">
        <f>Data!Q24</f>
        <v>1.224</v>
      </c>
      <c r="G24" s="5">
        <f>Data!R24</f>
        <v>1.18</v>
      </c>
      <c r="H24">
        <f>Data!S24</f>
        <v>0.92200000000000004</v>
      </c>
      <c r="I24">
        <f>Data!U24</f>
        <v>0.83399999999999996</v>
      </c>
    </row>
    <row r="25" spans="1:10">
      <c r="A25" s="50" t="str">
        <f>Data!A25</f>
        <v>L-20-2</v>
      </c>
      <c r="B25">
        <f>Data!B25</f>
        <v>178</v>
      </c>
      <c r="C25">
        <f>Data!C25</f>
        <v>9</v>
      </c>
      <c r="D25">
        <v>283</v>
      </c>
      <c r="E25">
        <v>22.2</v>
      </c>
      <c r="F25">
        <f>Data!Q25</f>
        <v>1.1890000000000001</v>
      </c>
      <c r="G25" s="5">
        <f>Data!R25</f>
        <v>1.1499999999999999</v>
      </c>
      <c r="H25">
        <f>Data!S25</f>
        <v>0.89600000000000002</v>
      </c>
      <c r="I25">
        <f>Data!U25</f>
        <v>0.81</v>
      </c>
    </row>
    <row r="26" spans="1:10">
      <c r="A26" s="50" t="str">
        <f>Data!A26</f>
        <v>H-20-1</v>
      </c>
      <c r="B26">
        <f>Data!B26</f>
        <v>178</v>
      </c>
      <c r="C26">
        <f>Data!C26</f>
        <v>9</v>
      </c>
      <c r="D26">
        <v>283</v>
      </c>
      <c r="E26">
        <v>45.4</v>
      </c>
      <c r="F26">
        <f>Data!Q26</f>
        <v>1.278</v>
      </c>
      <c r="G26" s="5">
        <f>Data!R26</f>
        <v>1.2</v>
      </c>
      <c r="H26">
        <f>Data!S26</f>
        <v>1.0089999999999999</v>
      </c>
      <c r="I26">
        <f>Data!U26</f>
        <v>0.91400000000000003</v>
      </c>
    </row>
    <row r="27" spans="1:10">
      <c r="A27" s="50" t="str">
        <f>Data!A27</f>
        <v>H-20-2</v>
      </c>
      <c r="B27">
        <f>Data!B27</f>
        <v>178</v>
      </c>
      <c r="C27">
        <f>Data!C27</f>
        <v>9</v>
      </c>
      <c r="D27">
        <v>283</v>
      </c>
      <c r="E27">
        <v>45.4</v>
      </c>
      <c r="F27">
        <f>Data!Q27</f>
        <v>1.2829999999999999</v>
      </c>
      <c r="G27" s="5">
        <f>Data!R27</f>
        <v>1.21</v>
      </c>
      <c r="H27">
        <f>Data!S27</f>
        <v>1.0129999999999999</v>
      </c>
      <c r="I27">
        <f>Data!U27</f>
        <v>0.91700000000000004</v>
      </c>
    </row>
    <row r="28" spans="1:10">
      <c r="A28" s="50" t="str">
        <f>Data!A28</f>
        <v>L-32-1</v>
      </c>
      <c r="B28">
        <f>Data!B28</f>
        <v>179</v>
      </c>
      <c r="C28">
        <f>Data!C28</f>
        <v>5.5</v>
      </c>
      <c r="D28">
        <v>249</v>
      </c>
      <c r="E28">
        <v>22.1</v>
      </c>
      <c r="F28">
        <f>Data!Q28</f>
        <v>1.212</v>
      </c>
      <c r="G28" s="5">
        <f>Data!R28</f>
        <v>1.1399999999999999</v>
      </c>
      <c r="H28">
        <f>Data!S28</f>
        <v>0.93899999999999995</v>
      </c>
      <c r="I28">
        <f>Data!U28</f>
        <v>0.83299999999999996</v>
      </c>
    </row>
    <row r="29" spans="1:10">
      <c r="A29" s="50" t="str">
        <f>Data!A29</f>
        <v>L-32-2</v>
      </c>
      <c r="B29">
        <f>Data!B29</f>
        <v>179</v>
      </c>
      <c r="C29">
        <f>Data!C29</f>
        <v>5.5</v>
      </c>
      <c r="D29">
        <v>249</v>
      </c>
      <c r="E29">
        <v>23.9</v>
      </c>
      <c r="F29">
        <f>Data!Q29</f>
        <v>1.3029999999999999</v>
      </c>
      <c r="G29" s="5">
        <f>Data!R29</f>
        <v>1.22</v>
      </c>
      <c r="H29">
        <f>Data!S29</f>
        <v>1.016</v>
      </c>
      <c r="I29">
        <f>Data!U29</f>
        <v>0.90200000000000002</v>
      </c>
    </row>
    <row r="30" spans="1:10">
      <c r="A30" s="50" t="str">
        <f>Data!A30</f>
        <v>H-32-1</v>
      </c>
      <c r="B30">
        <f>Data!B30</f>
        <v>179</v>
      </c>
      <c r="C30">
        <f>Data!C30</f>
        <v>5.5</v>
      </c>
      <c r="D30">
        <v>249</v>
      </c>
      <c r="E30">
        <v>43.7</v>
      </c>
      <c r="F30">
        <f>Data!Q30</f>
        <v>1.325</v>
      </c>
      <c r="G30" s="5">
        <f>Data!R30</f>
        <v>1.21</v>
      </c>
      <c r="H30">
        <f>Data!S30</f>
        <v>1.0900000000000001</v>
      </c>
      <c r="I30">
        <f>Data!U30</f>
        <v>0.97</v>
      </c>
    </row>
    <row r="31" spans="1:10">
      <c r="A31" s="50" t="str">
        <f>Data!A31</f>
        <v>H-32-2</v>
      </c>
      <c r="B31">
        <f>Data!B31</f>
        <v>179</v>
      </c>
      <c r="C31">
        <f>Data!C31</f>
        <v>5.5</v>
      </c>
      <c r="D31">
        <v>249</v>
      </c>
      <c r="E31">
        <v>43.7</v>
      </c>
      <c r="F31">
        <f>Data!Q31</f>
        <v>1.3180000000000001</v>
      </c>
      <c r="G31" s="5">
        <f>Data!R31</f>
        <v>1.21</v>
      </c>
      <c r="H31">
        <f>Data!S31</f>
        <v>1.085</v>
      </c>
      <c r="I31">
        <f>Data!U31</f>
        <v>0.96499999999999997</v>
      </c>
    </row>
    <row r="32" spans="1:10">
      <c r="A32" s="50" t="str">
        <f>Data!A32</f>
        <v>L-58-1</v>
      </c>
      <c r="B32">
        <f>Data!B32</f>
        <v>174</v>
      </c>
      <c r="C32">
        <f>Data!C32</f>
        <v>3</v>
      </c>
      <c r="D32">
        <v>266</v>
      </c>
      <c r="E32">
        <v>23.9</v>
      </c>
      <c r="F32">
        <f>Data!Q32</f>
        <v>1.3879999999999999</v>
      </c>
      <c r="G32" s="5">
        <f>Data!R32</f>
        <v>1.27</v>
      </c>
      <c r="H32">
        <f>Data!S32</f>
        <v>1.1279999999999999</v>
      </c>
      <c r="I32">
        <f>Data!U32</f>
        <v>0.996</v>
      </c>
    </row>
    <row r="33" spans="1:9">
      <c r="A33" s="50" t="str">
        <f>Data!A33</f>
        <v>L-58-2</v>
      </c>
      <c r="B33">
        <f>Data!B33</f>
        <v>174</v>
      </c>
      <c r="C33">
        <f>Data!C33</f>
        <v>3</v>
      </c>
      <c r="D33">
        <v>266</v>
      </c>
      <c r="E33">
        <v>23.9</v>
      </c>
      <c r="F33">
        <f>Data!Q33</f>
        <v>1.3879999999999999</v>
      </c>
      <c r="G33" s="5">
        <f>Data!R33</f>
        <v>1.27</v>
      </c>
      <c r="H33">
        <f>Data!S33</f>
        <v>1.1279999999999999</v>
      </c>
      <c r="I33">
        <f>Data!U33</f>
        <v>0.996</v>
      </c>
    </row>
    <row r="34" spans="1:9">
      <c r="A34" s="50" t="str">
        <f>Data!A34</f>
        <v>H-58-1</v>
      </c>
      <c r="B34">
        <f>Data!B34</f>
        <v>174</v>
      </c>
      <c r="C34">
        <f>Data!C34</f>
        <v>3</v>
      </c>
      <c r="D34">
        <v>266</v>
      </c>
      <c r="E34">
        <v>45.7</v>
      </c>
      <c r="F34">
        <f>Data!Q34</f>
        <v>1.2709999999999999</v>
      </c>
      <c r="G34" s="5">
        <f>Data!R34</f>
        <v>1.1399999999999999</v>
      </c>
      <c r="H34">
        <f>Data!S34</f>
        <v>1.0980000000000001</v>
      </c>
      <c r="I34">
        <f>Data!U34</f>
        <v>0.97199999999999998</v>
      </c>
    </row>
    <row r="35" spans="1:9">
      <c r="A35" s="50" t="str">
        <f>Data!A35</f>
        <v>H-58-2</v>
      </c>
      <c r="B35">
        <f>Data!B35</f>
        <v>174</v>
      </c>
      <c r="C35">
        <f>Data!C35</f>
        <v>3</v>
      </c>
      <c r="D35">
        <v>266</v>
      </c>
      <c r="E35">
        <v>45.7</v>
      </c>
      <c r="F35">
        <f>Data!Q35</f>
        <v>1.3260000000000001</v>
      </c>
      <c r="G35" s="5">
        <f>Data!R35</f>
        <v>1.19</v>
      </c>
      <c r="H35">
        <f>Data!S35</f>
        <v>1.145</v>
      </c>
      <c r="I35">
        <f>Data!U35</f>
        <v>1.0129999999999999</v>
      </c>
    </row>
    <row r="36" spans="1:9">
      <c r="A36" s="82" t="s">
        <v>66</v>
      </c>
      <c r="B36" t="s">
        <v>66</v>
      </c>
      <c r="C36" t="s">
        <v>66</v>
      </c>
      <c r="E36" s="82" t="s">
        <v>335</v>
      </c>
      <c r="F36" s="4">
        <f>AVERAGE(F24:F35)</f>
        <v>1.2920833333333333</v>
      </c>
      <c r="G36" s="4">
        <f>AVERAGE(G24:G35)</f>
        <v>1.1991666666666665</v>
      </c>
      <c r="H36" s="4">
        <f>AVERAGE(H24:H35)</f>
        <v>1.0390833333333334</v>
      </c>
      <c r="I36" s="4">
        <f>AVERAGE(I24:I35)</f>
        <v>0.92683333333333329</v>
      </c>
    </row>
    <row r="37" spans="1:9">
      <c r="A37" s="82" t="str">
        <f>Data!A37</f>
        <v>Luksha</v>
      </c>
      <c r="B37" t="str">
        <f>Data!B37</f>
        <v>ASCCS-3</v>
      </c>
      <c r="C37" s="82">
        <f>Data!C37</f>
        <v>1991</v>
      </c>
      <c r="D37" t="s">
        <v>83</v>
      </c>
      <c r="E37" s="83" t="s">
        <v>84</v>
      </c>
      <c r="F37" s="5"/>
      <c r="G37" s="69" t="s">
        <v>334</v>
      </c>
      <c r="H37" s="5">
        <f>STDEV(H24:H35)</f>
        <v>8.6086065109636678E-2</v>
      </c>
      <c r="I37" s="5">
        <f>STDEV(I24:I35)</f>
        <v>7.0261632273218411E-2</v>
      </c>
    </row>
    <row r="38" spans="1:9">
      <c r="A38" s="50" t="str">
        <f>Data!A38</f>
        <v>SB 1</v>
      </c>
      <c r="B38">
        <f>Data!B38</f>
        <v>159</v>
      </c>
      <c r="C38">
        <f>Data!C38</f>
        <v>5.07</v>
      </c>
      <c r="D38">
        <v>381.5</v>
      </c>
      <c r="E38">
        <v>41.5</v>
      </c>
      <c r="F38">
        <f>Data!Q38</f>
        <v>1.44</v>
      </c>
      <c r="G38" s="5">
        <f>Data!R38</f>
        <v>1.34</v>
      </c>
      <c r="H38">
        <f>Data!S38</f>
        <v>1.131</v>
      </c>
      <c r="I38">
        <f>Data!U38</f>
        <v>1.0880000000000001</v>
      </c>
    </row>
    <row r="39" spans="1:9">
      <c r="A39" s="50" t="str">
        <f>Data!A39</f>
        <v>SB 2</v>
      </c>
      <c r="B39">
        <f>Data!B39</f>
        <v>630</v>
      </c>
      <c r="C39">
        <f>Data!C39</f>
        <v>7</v>
      </c>
      <c r="D39">
        <v>291.39999999999998</v>
      </c>
      <c r="E39">
        <v>36</v>
      </c>
      <c r="F39">
        <f>Data!Q39</f>
        <v>1.27</v>
      </c>
      <c r="G39" s="5">
        <f>Data!R39</f>
        <v>1.1299999999999999</v>
      </c>
      <c r="H39">
        <f>Data!S39</f>
        <v>1.107</v>
      </c>
      <c r="I39">
        <f>Data!U39</f>
        <v>1.0049999999999999</v>
      </c>
    </row>
    <row r="40" spans="1:9">
      <c r="A40" s="50" t="str">
        <f>Data!A40</f>
        <v>SB 6</v>
      </c>
      <c r="B40">
        <f>Data!B40</f>
        <v>630</v>
      </c>
      <c r="C40">
        <f>Data!C40</f>
        <v>7.61</v>
      </c>
      <c r="D40">
        <v>349.5</v>
      </c>
      <c r="E40">
        <v>35</v>
      </c>
      <c r="F40">
        <f>Data!Q40</f>
        <v>1.2829999999999999</v>
      </c>
      <c r="G40" s="5">
        <f>Data!R40</f>
        <v>1.1499999999999999</v>
      </c>
      <c r="H40">
        <f>Data!S40</f>
        <v>1.089</v>
      </c>
      <c r="I40">
        <f>Data!U40</f>
        <v>1.0029999999999999</v>
      </c>
    </row>
    <row r="41" spans="1:9">
      <c r="A41" s="50" t="str">
        <f>Data!A41</f>
        <v>SB 7</v>
      </c>
      <c r="B41">
        <f>Data!B41</f>
        <v>630</v>
      </c>
      <c r="C41">
        <f>Data!C41</f>
        <v>8.44</v>
      </c>
      <c r="D41">
        <v>350</v>
      </c>
      <c r="E41">
        <v>34.5</v>
      </c>
      <c r="F41">
        <f>Data!Q41</f>
        <v>1.2889999999999999</v>
      </c>
      <c r="G41" s="5">
        <f>Data!R41</f>
        <v>1.17</v>
      </c>
      <c r="H41">
        <f>Data!S41</f>
        <v>1.0820000000000001</v>
      </c>
      <c r="I41">
        <f>Data!U41</f>
        <v>1.0009999999999999</v>
      </c>
    </row>
    <row r="42" spans="1:9">
      <c r="A42" s="50" t="str">
        <f>Data!A42</f>
        <v>SB 3</v>
      </c>
      <c r="B42">
        <f>Data!B42</f>
        <v>630</v>
      </c>
      <c r="C42">
        <f>Data!C42</f>
        <v>10.210000000000001</v>
      </c>
      <c r="D42">
        <v>323.3</v>
      </c>
      <c r="E42">
        <v>38.4</v>
      </c>
      <c r="F42">
        <f>Data!Q42</f>
        <v>1.2849999999999999</v>
      </c>
      <c r="G42" s="5">
        <f>Data!R42</f>
        <v>1.1599999999999999</v>
      </c>
      <c r="H42">
        <f>Data!S42</f>
        <v>1.0780000000000001</v>
      </c>
      <c r="I42">
        <f>Data!U42</f>
        <v>0.998</v>
      </c>
    </row>
    <row r="43" spans="1:9">
      <c r="A43" s="50" t="str">
        <f>Data!A43</f>
        <v>SB 4</v>
      </c>
      <c r="B43">
        <f>Data!B43</f>
        <v>630</v>
      </c>
      <c r="C43">
        <f>Data!C43</f>
        <v>11.6</v>
      </c>
      <c r="D43">
        <v>347.2</v>
      </c>
      <c r="E43">
        <v>46</v>
      </c>
      <c r="F43">
        <f>Data!Q43</f>
        <v>1.2749999999999999</v>
      </c>
      <c r="G43" s="5">
        <f>Data!R43</f>
        <v>1.1499999999999999</v>
      </c>
      <c r="H43">
        <f>Data!S43</f>
        <v>1.069</v>
      </c>
      <c r="I43">
        <f>Data!U43</f>
        <v>0.997</v>
      </c>
    </row>
    <row r="44" spans="1:9">
      <c r="A44" s="50" t="str">
        <f>Data!A44</f>
        <v>SB 8</v>
      </c>
      <c r="B44">
        <f>Data!B44</f>
        <v>720</v>
      </c>
      <c r="C44">
        <f>Data!C44</f>
        <v>8.3000000000000007</v>
      </c>
      <c r="D44">
        <v>312</v>
      </c>
      <c r="E44">
        <v>15</v>
      </c>
      <c r="F44">
        <f>Data!Q44</f>
        <v>1.3959999999999999</v>
      </c>
      <c r="G44" s="5">
        <f>Data!R44</f>
        <v>1.29</v>
      </c>
      <c r="H44">
        <f>Data!S44</f>
        <v>1.1080000000000001</v>
      </c>
      <c r="I44">
        <f>Data!U44</f>
        <v>1.018</v>
      </c>
    </row>
    <row r="45" spans="1:9">
      <c r="A45" s="50" t="str">
        <f>Data!A45</f>
        <v>SB 5</v>
      </c>
      <c r="B45">
        <f>Data!B45</f>
        <v>820</v>
      </c>
      <c r="C45">
        <f>Data!C45</f>
        <v>8.93</v>
      </c>
      <c r="D45">
        <v>331</v>
      </c>
      <c r="E45">
        <v>45</v>
      </c>
      <c r="F45">
        <f>Data!Q45</f>
        <v>1.2509999999999999</v>
      </c>
      <c r="G45" s="5">
        <f>Data!R45</f>
        <v>1.1100000000000001</v>
      </c>
      <c r="H45">
        <f>Data!S45</f>
        <v>1.1020000000000001</v>
      </c>
      <c r="I45">
        <f>Data!U45</f>
        <v>1.0029999999999999</v>
      </c>
    </row>
    <row r="46" spans="1:9">
      <c r="A46" s="50" t="str">
        <f>Data!A46</f>
        <v>SB 9</v>
      </c>
      <c r="B46">
        <f>Data!B46</f>
        <v>1020</v>
      </c>
      <c r="C46">
        <f>Data!C46</f>
        <v>9.64</v>
      </c>
      <c r="D46">
        <v>336</v>
      </c>
      <c r="E46">
        <v>16.899999999999999</v>
      </c>
      <c r="F46">
        <f>Data!Q46</f>
        <v>1.39</v>
      </c>
      <c r="G46" s="5">
        <f>Data!R46</f>
        <v>1.27</v>
      </c>
      <c r="H46">
        <f>Data!S46</f>
        <v>1.129</v>
      </c>
      <c r="I46">
        <f>Data!U46</f>
        <v>1.0349999999999999</v>
      </c>
    </row>
    <row r="47" spans="1:9">
      <c r="A47" s="50" t="str">
        <f>Data!A47</f>
        <v>SB 10</v>
      </c>
      <c r="B47">
        <f>Data!B47</f>
        <v>1020</v>
      </c>
      <c r="C47">
        <f>Data!C47</f>
        <v>13.25</v>
      </c>
      <c r="D47">
        <v>368.7</v>
      </c>
      <c r="E47">
        <v>28.9</v>
      </c>
      <c r="F47">
        <f>Data!Q47</f>
        <v>1.3340000000000001</v>
      </c>
      <c r="G47" s="5">
        <f>Data!R47</f>
        <v>1.22</v>
      </c>
      <c r="H47">
        <f>Data!S47</f>
        <v>1.097</v>
      </c>
      <c r="I47">
        <f>Data!U47</f>
        <v>1.02</v>
      </c>
    </row>
    <row r="48" spans="1:9">
      <c r="A48" s="82" t="s">
        <v>66</v>
      </c>
      <c r="B48" t="s">
        <v>66</v>
      </c>
      <c r="C48" t="s">
        <v>66</v>
      </c>
      <c r="E48" s="82" t="s">
        <v>336</v>
      </c>
      <c r="F48" s="4">
        <f>AVERAGE(F38:F47)</f>
        <v>1.3212999999999999</v>
      </c>
      <c r="G48" s="4">
        <f>AVERAGE(G38:G47)</f>
        <v>1.1990000000000001</v>
      </c>
      <c r="H48" s="4">
        <f>AVERAGE(H38:H47)</f>
        <v>1.0992</v>
      </c>
      <c r="I48" s="4">
        <f>AVERAGE(I38:I47)</f>
        <v>1.0167999999999999</v>
      </c>
    </row>
    <row r="49" spans="1:9">
      <c r="A49" s="82" t="str">
        <f>Data!A49</f>
        <v>Cheng</v>
      </c>
      <c r="B49" t="str">
        <f>Data!B49</f>
        <v>ASCCS-2</v>
      </c>
      <c r="C49" s="82">
        <f>Data!C49</f>
        <v>1988</v>
      </c>
      <c r="D49" t="s">
        <v>97</v>
      </c>
      <c r="E49" s="83" t="s">
        <v>98</v>
      </c>
      <c r="F49" t="s">
        <v>66</v>
      </c>
      <c r="G49" s="5" t="s">
        <v>334</v>
      </c>
      <c r="H49" s="5">
        <f>STDEV(H38:H47)</f>
        <v>2.0579385586336419E-2</v>
      </c>
      <c r="I49" s="5">
        <f>STDEV(I38:I47)</f>
        <v>2.7744068435132864E-2</v>
      </c>
    </row>
    <row r="50" spans="1:9">
      <c r="A50" s="50" t="str">
        <f>Data!A50</f>
        <v>1-3Y6</v>
      </c>
      <c r="B50">
        <f>Data!B50</f>
        <v>165</v>
      </c>
      <c r="C50">
        <f>Data!C50</f>
        <v>4.5</v>
      </c>
      <c r="D50">
        <v>254.4</v>
      </c>
      <c r="E50">
        <v>33.200000000000003</v>
      </c>
      <c r="F50">
        <f>Data!Q50</f>
        <v>1.474</v>
      </c>
      <c r="G50" s="5">
        <f>Data!R50</f>
        <v>1.36</v>
      </c>
      <c r="H50">
        <f>Data!S50</f>
        <v>1.1930000000000001</v>
      </c>
      <c r="I50">
        <f>Data!U50</f>
        <v>1.155</v>
      </c>
    </row>
    <row r="51" spans="1:9">
      <c r="A51" s="50" t="str">
        <f>Data!A51</f>
        <v>2-3Y4</v>
      </c>
      <c r="B51">
        <f>Data!B51</f>
        <v>114</v>
      </c>
      <c r="C51">
        <f>Data!C51</f>
        <v>4.5</v>
      </c>
      <c r="D51">
        <v>271</v>
      </c>
      <c r="E51">
        <v>33.200000000000003</v>
      </c>
      <c r="F51">
        <f>Data!Q51</f>
        <v>1.556</v>
      </c>
      <c r="G51" s="5">
        <f>Data!R51</f>
        <v>1.46</v>
      </c>
      <c r="H51">
        <f>Data!S51</f>
        <v>1.218</v>
      </c>
      <c r="I51">
        <f>Data!U51</f>
        <v>1.2070000000000001</v>
      </c>
    </row>
    <row r="52" spans="1:9">
      <c r="A52" s="50" t="str">
        <f>Data!A52</f>
        <v>3-3Y3</v>
      </c>
      <c r="B52">
        <f>Data!B52</f>
        <v>88.5</v>
      </c>
      <c r="C52">
        <f>Data!C52</f>
        <v>4</v>
      </c>
      <c r="D52">
        <v>232</v>
      </c>
      <c r="E52">
        <v>33.200000000000003</v>
      </c>
      <c r="F52">
        <f>Data!Q52</f>
        <v>1.544</v>
      </c>
      <c r="G52" s="5">
        <f>Data!R52</f>
        <v>1.45</v>
      </c>
      <c r="H52">
        <f>Data!S52</f>
        <v>1.214</v>
      </c>
      <c r="I52">
        <f>Data!U52</f>
        <v>1.1919999999999999</v>
      </c>
    </row>
    <row r="53" spans="1:9">
      <c r="A53" s="50" t="str">
        <f>Data!A53</f>
        <v>4-3Y2</v>
      </c>
      <c r="B53">
        <f>Data!B53</f>
        <v>60</v>
      </c>
      <c r="C53">
        <f>Data!C53</f>
        <v>3.5</v>
      </c>
      <c r="D53">
        <v>223</v>
      </c>
      <c r="E53">
        <v>33.200000000000003</v>
      </c>
      <c r="F53">
        <f>Data!Q53</f>
        <v>1.6619999999999999</v>
      </c>
      <c r="G53" s="5">
        <f>Data!R53</f>
        <v>1.58</v>
      </c>
      <c r="H53">
        <f>Data!S53</f>
        <v>1.3</v>
      </c>
      <c r="I53">
        <f>Data!U53</f>
        <v>1.28</v>
      </c>
    </row>
    <row r="54" spans="1:9">
      <c r="A54" s="50" t="str">
        <f>Data!A54</f>
        <v>5-3Y1.5</v>
      </c>
      <c r="B54">
        <f>Data!B54</f>
        <v>48</v>
      </c>
      <c r="C54">
        <f>Data!C54</f>
        <v>3.5</v>
      </c>
      <c r="D54">
        <v>304</v>
      </c>
      <c r="E54">
        <v>33.200000000000003</v>
      </c>
      <c r="F54">
        <f>Data!Q54</f>
        <v>1.468</v>
      </c>
      <c r="G54" s="5">
        <f>Data!R54</f>
        <v>1.41</v>
      </c>
      <c r="H54">
        <f>Data!S54</f>
        <v>1.123</v>
      </c>
      <c r="I54">
        <f>Data!U54</f>
        <v>1.157</v>
      </c>
    </row>
    <row r="55" spans="1:9">
      <c r="A55" s="82" t="s">
        <v>66</v>
      </c>
      <c r="B55" t="s">
        <v>66</v>
      </c>
      <c r="C55" t="s">
        <v>66</v>
      </c>
      <c r="E55" s="82" t="s">
        <v>337</v>
      </c>
      <c r="F55" s="4">
        <f>AVERAGE(F50:F54)</f>
        <v>1.5407999999999999</v>
      </c>
      <c r="G55" s="4">
        <f>AVERAGE(G50:G54)</f>
        <v>1.4520000000000002</v>
      </c>
      <c r="H55" s="4">
        <f>AVERAGE(H50:H54)</f>
        <v>1.2096</v>
      </c>
      <c r="I55" s="4">
        <f>AVERAGE(I50:I54)</f>
        <v>1.1982000000000002</v>
      </c>
    </row>
    <row r="56" spans="1:9">
      <c r="A56" s="82" t="str">
        <f>Data!A56</f>
        <v>Wang</v>
      </c>
      <c r="B56" t="str">
        <f>Data!B56</f>
        <v>ASCCS-1</v>
      </c>
      <c r="C56" s="82">
        <f>Data!C56</f>
        <v>1985</v>
      </c>
      <c r="D56" t="s">
        <v>111</v>
      </c>
      <c r="E56" s="83" t="s">
        <v>112</v>
      </c>
      <c r="F56" t="s">
        <v>66</v>
      </c>
      <c r="G56" s="5" t="s">
        <v>334</v>
      </c>
      <c r="H56" s="5">
        <f>STDEV(H50:H54)</f>
        <v>6.3319033473356184E-2</v>
      </c>
      <c r="I56" s="5">
        <f>STDEV(I50:I54)</f>
        <v>5.0918562430610707E-2</v>
      </c>
    </row>
    <row r="57" spans="1:9">
      <c r="A57" s="50" t="str">
        <f>Data!A57</f>
        <v xml:space="preserve"> No. 2</v>
      </c>
      <c r="B57">
        <f>Data!B57</f>
        <v>131.76</v>
      </c>
      <c r="C57">
        <f>Data!C57</f>
        <v>2.38</v>
      </c>
      <c r="D57">
        <v>235</v>
      </c>
      <c r="E57">
        <v>17.399999999999999</v>
      </c>
      <c r="F57">
        <f>Data!Q57</f>
        <v>1.2889999999999999</v>
      </c>
      <c r="G57" s="5">
        <f>Data!R57</f>
        <v>1.19</v>
      </c>
      <c r="H57">
        <f>Data!S57</f>
        <v>1.0249999999999999</v>
      </c>
      <c r="I57">
        <f>Data!U57</f>
        <v>0.89800000000000002</v>
      </c>
    </row>
    <row r="58" spans="1:9">
      <c r="A58" s="50" t="str">
        <f>Data!A58</f>
        <v xml:space="preserve"> No. 3</v>
      </c>
      <c r="B58">
        <f>Data!B58</f>
        <v>134.30000000000001</v>
      </c>
      <c r="C58">
        <f>Data!C58</f>
        <v>3.12</v>
      </c>
      <c r="D58">
        <v>235</v>
      </c>
      <c r="E58">
        <v>26.6</v>
      </c>
      <c r="F58">
        <f>Data!Q58</f>
        <v>1.1479999999999999</v>
      </c>
      <c r="G58" s="5">
        <f>Data!R58</f>
        <v>1.06</v>
      </c>
      <c r="H58">
        <f>Data!S58</f>
        <v>0.92800000000000005</v>
      </c>
      <c r="I58">
        <f>Data!U58</f>
        <v>0.81699999999999995</v>
      </c>
    </row>
    <row r="59" spans="1:9">
      <c r="A59" s="50" t="str">
        <f>Data!A59</f>
        <v xml:space="preserve"> No. 4</v>
      </c>
      <c r="B59">
        <f>Data!B59</f>
        <v>130.6</v>
      </c>
      <c r="C59">
        <f>Data!C59</f>
        <v>4.3</v>
      </c>
      <c r="D59">
        <v>235</v>
      </c>
      <c r="E59">
        <v>26.6</v>
      </c>
      <c r="F59">
        <f>Data!Q59</f>
        <v>1.0900000000000001</v>
      </c>
      <c r="G59" s="5">
        <f>Data!R59</f>
        <v>1.02</v>
      </c>
      <c r="H59">
        <f>Data!S59</f>
        <v>0.85799999999999998</v>
      </c>
      <c r="I59">
        <f>Data!U59</f>
        <v>0.76200000000000001</v>
      </c>
    </row>
    <row r="60" spans="1:9">
      <c r="A60" s="50" t="str">
        <f>Data!A60</f>
        <v xml:space="preserve"> No. 5</v>
      </c>
      <c r="B60">
        <f>Data!B60</f>
        <v>132.44999999999999</v>
      </c>
      <c r="C60">
        <f>Data!C60</f>
        <v>5.25</v>
      </c>
      <c r="D60">
        <v>235</v>
      </c>
      <c r="E60">
        <v>26.6</v>
      </c>
      <c r="F60">
        <f>Data!Q60</f>
        <v>1.1519999999999999</v>
      </c>
      <c r="G60" s="5">
        <f>Data!R60</f>
        <v>1.08</v>
      </c>
      <c r="H60">
        <f>Data!S60</f>
        <v>0.89600000000000002</v>
      </c>
      <c r="I60">
        <f>Data!U60</f>
        <v>0.79700000000000004</v>
      </c>
    </row>
    <row r="61" spans="1:9">
      <c r="A61" s="50" t="str">
        <f>Data!A61</f>
        <v xml:space="preserve"> No. 6</v>
      </c>
      <c r="B61">
        <f>Data!B61</f>
        <v>134.1</v>
      </c>
      <c r="C61">
        <f>Data!C61</f>
        <v>6.2</v>
      </c>
      <c r="D61">
        <v>235</v>
      </c>
      <c r="E61">
        <v>26.6</v>
      </c>
      <c r="F61">
        <f>Data!Q61</f>
        <v>1.1859999999999999</v>
      </c>
      <c r="G61" s="5">
        <f>Data!R61</f>
        <v>1.1200000000000001</v>
      </c>
      <c r="H61">
        <f>Data!S61</f>
        <v>0.91500000000000004</v>
      </c>
      <c r="I61">
        <f>Data!U61</f>
        <v>0.81699999999999995</v>
      </c>
    </row>
    <row r="62" spans="1:9">
      <c r="A62" s="82" t="s">
        <v>66</v>
      </c>
      <c r="B62" t="s">
        <v>66</v>
      </c>
      <c r="C62" t="s">
        <v>66</v>
      </c>
      <c r="E62" s="82" t="s">
        <v>337</v>
      </c>
      <c r="F62" s="4">
        <f>AVERAGE(F57:F61)</f>
        <v>1.173</v>
      </c>
      <c r="G62" s="4">
        <f>AVERAGE(G57:G61)</f>
        <v>1.0939999999999999</v>
      </c>
      <c r="H62" s="4">
        <f>AVERAGE(H57:H61)</f>
        <v>0.9244</v>
      </c>
      <c r="I62" s="4">
        <f>AVERAGE(I57:I61)</f>
        <v>0.81820000000000004</v>
      </c>
    </row>
    <row r="63" spans="1:9">
      <c r="A63" s="82" t="str">
        <f>Data!A63</f>
        <v>Sakino</v>
      </c>
      <c r="B63" t="str">
        <f>Data!B63</f>
        <v>ASCCS-1</v>
      </c>
      <c r="C63" s="82">
        <f>Data!C63</f>
        <v>1985</v>
      </c>
      <c r="D63" t="s">
        <v>119</v>
      </c>
      <c r="E63" s="83" t="s">
        <v>120</v>
      </c>
      <c r="F63" t="s">
        <v>66</v>
      </c>
      <c r="G63" s="5" t="s">
        <v>334</v>
      </c>
      <c r="H63" s="5">
        <f>STDEV(H57:H61)</f>
        <v>6.2123264563285756E-2</v>
      </c>
      <c r="I63" s="5">
        <f>STDEV(I57:I61)</f>
        <v>4.9946971880185091E-2</v>
      </c>
    </row>
    <row r="64" spans="1:9">
      <c r="A64" s="50" t="str">
        <f>Data!A64</f>
        <v>S3LA</v>
      </c>
      <c r="B64">
        <f>Data!B64</f>
        <v>101.8</v>
      </c>
      <c r="C64">
        <f>Data!C64</f>
        <v>2.94</v>
      </c>
      <c r="D64">
        <v>320</v>
      </c>
      <c r="E64">
        <v>18</v>
      </c>
      <c r="F64" s="62">
        <f>Data!Q64</f>
        <v>1.5580000000000001</v>
      </c>
      <c r="G64" s="62">
        <f>Data!R64</f>
        <v>1.49</v>
      </c>
      <c r="H64" s="62">
        <f>Data!S64</f>
        <v>1.1719999999999999</v>
      </c>
      <c r="I64" s="62">
        <f>Data!U64</f>
        <v>1.0469999999999999</v>
      </c>
    </row>
    <row r="65" spans="1:9">
      <c r="A65" s="50" t="str">
        <f>Data!A65</f>
        <v>S3HA</v>
      </c>
      <c r="B65">
        <f>Data!B65</f>
        <v>101.8</v>
      </c>
      <c r="C65">
        <f>Data!C65</f>
        <v>2.94</v>
      </c>
      <c r="D65">
        <v>320</v>
      </c>
      <c r="E65">
        <v>37.4</v>
      </c>
      <c r="F65" s="62">
        <f>Data!Q65</f>
        <v>1.264</v>
      </c>
      <c r="G65" s="62">
        <f>Data!R65</f>
        <v>1.17</v>
      </c>
      <c r="H65" s="62">
        <f>Data!S65</f>
        <v>1.008</v>
      </c>
      <c r="I65" s="62">
        <f>Data!U65</f>
        <v>0.90300000000000002</v>
      </c>
    </row>
    <row r="66" spans="1:9">
      <c r="A66" s="50" t="str">
        <f>Data!A66</f>
        <v>S6LA</v>
      </c>
      <c r="B66">
        <f>Data!B66</f>
        <v>101.8</v>
      </c>
      <c r="C66">
        <f>Data!C66</f>
        <v>5.7</v>
      </c>
      <c r="D66">
        <v>305</v>
      </c>
      <c r="E66">
        <v>18</v>
      </c>
      <c r="F66" s="62">
        <f>Data!Q66</f>
        <v>1.5309999999999999</v>
      </c>
      <c r="G66" s="62">
        <f>Data!R66</f>
        <v>1.49</v>
      </c>
      <c r="H66" s="62">
        <f>Data!S66</f>
        <v>1.137</v>
      </c>
      <c r="I66" s="62">
        <f>Data!U66</f>
        <v>1.034</v>
      </c>
    </row>
    <row r="67" spans="1:9">
      <c r="A67" s="50" t="str">
        <f>Data!A67</f>
        <v>S6HA</v>
      </c>
      <c r="B67">
        <f>Data!B67</f>
        <v>101.8</v>
      </c>
      <c r="C67">
        <f>Data!C67</f>
        <v>5.7</v>
      </c>
      <c r="D67">
        <v>305</v>
      </c>
      <c r="E67">
        <v>37.4</v>
      </c>
      <c r="F67" s="62">
        <f>Data!Q67</f>
        <v>1.3320000000000001</v>
      </c>
      <c r="G67" s="62">
        <f>Data!R67</f>
        <v>1.27</v>
      </c>
      <c r="H67" s="62">
        <f>Data!S67</f>
        <v>1.028</v>
      </c>
      <c r="I67" s="62">
        <f>Data!U67</f>
        <v>0.93500000000000005</v>
      </c>
    </row>
    <row r="68" spans="1:9">
      <c r="A68" s="50" t="str">
        <f>Data!A68</f>
        <v>SPLA 1-3Av</v>
      </c>
      <c r="B68">
        <f>Data!B68</f>
        <v>100</v>
      </c>
      <c r="C68">
        <f>Data!C68</f>
        <v>0.52</v>
      </c>
      <c r="D68">
        <v>244</v>
      </c>
      <c r="E68">
        <v>18</v>
      </c>
      <c r="F68" s="62">
        <f>Data!Q68</f>
        <v>1.522</v>
      </c>
      <c r="G68" s="62">
        <f>Data!R68</f>
        <v>1.34</v>
      </c>
      <c r="H68" s="62">
        <f>Data!S68</f>
        <v>1.35</v>
      </c>
      <c r="I68" s="62">
        <f>Data!U68</f>
        <v>1.1659999999999999</v>
      </c>
    </row>
    <row r="69" spans="1:9">
      <c r="A69" s="50" t="str">
        <f>Data!A69</f>
        <v>SPHA 1-3Av</v>
      </c>
      <c r="B69">
        <f>Data!B69</f>
        <v>100</v>
      </c>
      <c r="C69">
        <f>Data!C69</f>
        <v>0.52</v>
      </c>
      <c r="D69">
        <v>244</v>
      </c>
      <c r="E69">
        <v>37.4</v>
      </c>
      <c r="F69" s="62">
        <f>Data!Q69</f>
        <v>1.3939999999999999</v>
      </c>
      <c r="G69" s="62">
        <f>Data!R69</f>
        <v>1.21</v>
      </c>
      <c r="H69" s="62">
        <f>Data!S69</f>
        <v>1.3029999999999999</v>
      </c>
      <c r="I69" s="62">
        <f>Data!U69</f>
        <v>1.1279999999999999</v>
      </c>
    </row>
    <row r="70" spans="1:9">
      <c r="A70" s="82"/>
      <c r="E70" s="82" t="s">
        <v>338</v>
      </c>
      <c r="F70" s="4">
        <f>AVERAGE(F64:F69)</f>
        <v>1.4334999999999998</v>
      </c>
      <c r="G70" s="4">
        <f>AVERAGE(G64:G69)</f>
        <v>1.3283333333333334</v>
      </c>
      <c r="H70" s="4">
        <f>AVERAGE(H64:H69)</f>
        <v>1.1663333333333334</v>
      </c>
      <c r="I70" s="4">
        <f>AVERAGE(I64:I69)</f>
        <v>1.0355000000000001</v>
      </c>
    </row>
    <row r="71" spans="1:9">
      <c r="A71" s="82" t="str">
        <f>Data!A71</f>
        <v>Goode</v>
      </c>
      <c r="B71" t="str">
        <f>Data!B71</f>
        <v>Manchester</v>
      </c>
      <c r="C71" t="str">
        <f>Data!C71</f>
        <v>University</v>
      </c>
      <c r="E71" s="82">
        <v>1989</v>
      </c>
      <c r="F71" s="83" t="s">
        <v>130</v>
      </c>
      <c r="G71" s="5" t="s">
        <v>334</v>
      </c>
      <c r="H71" s="5">
        <f>STDEV(H64:H69)</f>
        <v>0.1396490840165672</v>
      </c>
      <c r="I71" s="5">
        <f>STDEV(I64:I69)</f>
        <v>0.10332231124011884</v>
      </c>
    </row>
    <row r="72" spans="1:9">
      <c r="A72" s="50" t="str">
        <f>Data!A72</f>
        <v>TWC1</v>
      </c>
      <c r="B72">
        <f>Data!B72</f>
        <v>86.49</v>
      </c>
      <c r="C72">
        <f>Data!C72</f>
        <v>2.7349999999999999</v>
      </c>
      <c r="D72">
        <v>226.7</v>
      </c>
      <c r="E72">
        <v>30.2</v>
      </c>
      <c r="F72" s="62">
        <f>Data!Q72</f>
        <v>1.397</v>
      </c>
      <c r="G72" s="62">
        <f>Data!R72</f>
        <v>1.29</v>
      </c>
      <c r="H72" s="62">
        <f>Data!S72</f>
        <v>1.117</v>
      </c>
      <c r="I72" s="62">
        <f>Data!U72</f>
        <v>1.04</v>
      </c>
    </row>
    <row r="73" spans="1:9">
      <c r="A73" s="50" t="str">
        <f>Data!A73</f>
        <v>NWC1</v>
      </c>
      <c r="B73">
        <f>Data!B73</f>
        <v>89.27</v>
      </c>
      <c r="C73">
        <f>Data!C73</f>
        <v>4</v>
      </c>
      <c r="D73">
        <v>226.7</v>
      </c>
      <c r="E73">
        <v>30.2</v>
      </c>
      <c r="F73" s="62">
        <f>Data!Q73</f>
        <v>1.306</v>
      </c>
      <c r="G73" s="62">
        <f>Data!R73</f>
        <v>1.23</v>
      </c>
      <c r="H73" s="62">
        <f>Data!S73</f>
        <v>1.0229999999999999</v>
      </c>
      <c r="I73" s="62">
        <f>Data!U73</f>
        <v>0.95699999999999996</v>
      </c>
    </row>
    <row r="74" spans="1:9">
      <c r="A74" s="50" t="str">
        <f>Data!A74</f>
        <v>TWC2</v>
      </c>
      <c r="B74">
        <f>Data!B74</f>
        <v>86.54</v>
      </c>
      <c r="C74">
        <f>Data!C74</f>
        <v>2.7949999999999999</v>
      </c>
      <c r="D74">
        <v>226.7</v>
      </c>
      <c r="E74">
        <v>48</v>
      </c>
      <c r="F74" s="62">
        <f>Data!Q74</f>
        <v>1.2969999999999999</v>
      </c>
      <c r="G74" s="62">
        <f>Data!R74</f>
        <v>1.18</v>
      </c>
      <c r="H74" s="62">
        <f>Data!S74</f>
        <v>1.0820000000000001</v>
      </c>
      <c r="I74" s="62">
        <f>Data!U74</f>
        <v>1.004</v>
      </c>
    </row>
    <row r="75" spans="1:9">
      <c r="A75" s="50" t="str">
        <f>Data!A75</f>
        <v>NWC2</v>
      </c>
      <c r="B75">
        <f>Data!B75</f>
        <v>89.19</v>
      </c>
      <c r="C75">
        <f>Data!C75</f>
        <v>4.05</v>
      </c>
      <c r="D75">
        <v>226.7</v>
      </c>
      <c r="E75">
        <v>48</v>
      </c>
      <c r="F75" s="62">
        <f>Data!Q75</f>
        <v>1.327</v>
      </c>
      <c r="G75" s="62">
        <f>Data!R75</f>
        <v>1.23</v>
      </c>
      <c r="H75" s="62">
        <f>Data!S75</f>
        <v>1.077</v>
      </c>
      <c r="I75" s="62">
        <f>Data!U75</f>
        <v>1.0069999999999999</v>
      </c>
    </row>
    <row r="76" spans="1:9">
      <c r="A76" s="82"/>
      <c r="E76" s="82" t="s">
        <v>339</v>
      </c>
      <c r="F76" s="4">
        <f>AVERAGE(F72:F75)</f>
        <v>1.33175</v>
      </c>
      <c r="G76" s="4">
        <f>AVERAGE(G72:G75)</f>
        <v>1.2324999999999999</v>
      </c>
      <c r="H76" s="4">
        <f>AVERAGE(H72:H75)</f>
        <v>1.0747499999999999</v>
      </c>
      <c r="I76" s="4">
        <f>AVERAGE(I72:I75)</f>
        <v>1.002</v>
      </c>
    </row>
    <row r="77" spans="1:9">
      <c r="A77" s="82" t="str">
        <f>Data!A77</f>
        <v>Matsui</v>
      </c>
      <c r="B77" t="str">
        <f>Data!B77</f>
        <v>Short</v>
      </c>
      <c r="C77" s="82">
        <v>1995</v>
      </c>
      <c r="D77" s="83" t="s">
        <v>137</v>
      </c>
      <c r="G77" s="5" t="s">
        <v>334</v>
      </c>
      <c r="H77" s="5">
        <f>STDEV(H72:H75)</f>
        <v>3.8819024545532696E-2</v>
      </c>
      <c r="I77" s="5">
        <f>STDEV(I72:I75)</f>
        <v>3.4146742157927776E-2</v>
      </c>
    </row>
    <row r="78" spans="1:9">
      <c r="A78" s="50" t="str">
        <f>Data!A78</f>
        <v>4-0</v>
      </c>
      <c r="B78">
        <f>Data!B78</f>
        <v>165.2</v>
      </c>
      <c r="C78">
        <f>Data!C78</f>
        <v>4.17</v>
      </c>
      <c r="D78">
        <v>226.7</v>
      </c>
      <c r="E78">
        <v>48</v>
      </c>
      <c r="F78" s="62">
        <f>Data!Q78</f>
        <v>1.115</v>
      </c>
      <c r="G78" s="62">
        <f>Data!R78</f>
        <v>1.03</v>
      </c>
      <c r="H78" s="62">
        <f>Data!S78</f>
        <v>0.89700000000000002</v>
      </c>
      <c r="I78" s="62">
        <f>Data!T78</f>
        <v>0.89200000000000002</v>
      </c>
    </row>
    <row r="79" spans="1:9">
      <c r="A79" s="82" t="s">
        <v>66</v>
      </c>
      <c r="B79" t="s">
        <v>66</v>
      </c>
      <c r="C79" t="s">
        <v>66</v>
      </c>
      <c r="F79" t="s">
        <v>66</v>
      </c>
      <c r="G79" s="5" t="s">
        <v>66</v>
      </c>
      <c r="H79" t="s">
        <v>66</v>
      </c>
      <c r="I79" t="s">
        <v>66</v>
      </c>
    </row>
    <row r="80" spans="1:9">
      <c r="A80" s="82" t="str">
        <f>Data!A80</f>
        <v>Kilpatrick</v>
      </c>
      <c r="B80" t="s">
        <v>340</v>
      </c>
      <c r="C80" s="82">
        <v>1994</v>
      </c>
      <c r="D80" s="83" t="s">
        <v>141</v>
      </c>
      <c r="F80" t="s">
        <v>66</v>
      </c>
      <c r="G80" s="5" t="s">
        <v>66</v>
      </c>
      <c r="H80" t="s">
        <v>66</v>
      </c>
      <c r="I80" t="s">
        <v>66</v>
      </c>
    </row>
    <row r="81" spans="1:9">
      <c r="A81" s="50" t="str">
        <f>Data!A81</f>
        <v>M1a</v>
      </c>
      <c r="B81">
        <f>Data!B81</f>
        <v>76</v>
      </c>
      <c r="C81">
        <f>Data!C81</f>
        <v>2.2000000000000002</v>
      </c>
      <c r="D81">
        <v>390</v>
      </c>
      <c r="E81">
        <v>57</v>
      </c>
      <c r="F81" s="62">
        <f>Data!Q81</f>
        <v>1.1930000000000001</v>
      </c>
      <c r="G81" s="62">
        <f>Data!R81</f>
        <v>1.1000000000000001</v>
      </c>
      <c r="H81" s="62">
        <f>Data!S81</f>
        <v>0.96899999999999997</v>
      </c>
      <c r="I81" s="62">
        <f>Data!U81</f>
        <v>0.94899999999999995</v>
      </c>
    </row>
    <row r="82" spans="1:9">
      <c r="A82" s="50" t="str">
        <f>Data!A82</f>
        <v>M2a</v>
      </c>
      <c r="B82">
        <f>Data!B82</f>
        <v>76</v>
      </c>
      <c r="C82">
        <f>Data!C82</f>
        <v>2.2000000000000002</v>
      </c>
      <c r="D82">
        <v>390</v>
      </c>
      <c r="E82">
        <v>57</v>
      </c>
      <c r="F82" s="62">
        <f>Data!Q82</f>
        <v>1.218</v>
      </c>
      <c r="G82" s="62">
        <f>Data!R82</f>
        <v>1.1200000000000001</v>
      </c>
      <c r="H82" s="62">
        <f>Data!S82</f>
        <v>0.99</v>
      </c>
      <c r="I82" s="62">
        <f>Data!U82</f>
        <v>0.97</v>
      </c>
    </row>
    <row r="83" spans="1:9">
      <c r="A83" s="50" t="str">
        <f>Data!A83</f>
        <v>M3a</v>
      </c>
      <c r="B83">
        <f>Data!B83</f>
        <v>76</v>
      </c>
      <c r="C83">
        <f>Data!C83</f>
        <v>2.2000000000000002</v>
      </c>
      <c r="D83">
        <v>390</v>
      </c>
      <c r="E83">
        <v>57</v>
      </c>
      <c r="F83" s="62">
        <f>Data!Q83</f>
        <v>1.0660000000000001</v>
      </c>
      <c r="G83" s="62">
        <f>Data!R83</f>
        <v>0.98</v>
      </c>
      <c r="H83" s="62">
        <f>Data!S83</f>
        <v>0.86599999999999999</v>
      </c>
      <c r="I83" s="62">
        <f>Data!U83</f>
        <v>0.84799999999999998</v>
      </c>
    </row>
    <row r="84" spans="1:9">
      <c r="A84" s="50" t="str">
        <f>Data!A84</f>
        <v>M-FC1</v>
      </c>
      <c r="B84">
        <f>Data!B84</f>
        <v>76</v>
      </c>
      <c r="C84">
        <f>Data!C84</f>
        <v>2.2000000000000002</v>
      </c>
      <c r="D84">
        <v>390</v>
      </c>
      <c r="E84">
        <v>57</v>
      </c>
      <c r="F84" s="62">
        <f>Data!Q84</f>
        <v>1.18</v>
      </c>
      <c r="G84" s="62">
        <f>Data!R84</f>
        <v>1.0900000000000001</v>
      </c>
      <c r="H84" s="62">
        <f>Data!S84</f>
        <v>0.95899999999999996</v>
      </c>
      <c r="I84" s="62">
        <f>Data!U84</f>
        <v>0.93899999999999995</v>
      </c>
    </row>
    <row r="85" spans="1:9">
      <c r="A85" s="50" t="str">
        <f>Data!A85</f>
        <v>M4a</v>
      </c>
      <c r="B85">
        <f>Data!B85</f>
        <v>101.7</v>
      </c>
      <c r="C85">
        <f>Data!C85</f>
        <v>2.4</v>
      </c>
      <c r="D85">
        <v>380</v>
      </c>
      <c r="E85">
        <v>57</v>
      </c>
      <c r="F85" s="62">
        <f>Data!Q85</f>
        <v>1.1990000000000001</v>
      </c>
      <c r="G85" s="62">
        <f>Data!R85</f>
        <v>1.0900000000000001</v>
      </c>
      <c r="H85" s="62">
        <f>Data!S85</f>
        <v>0.995</v>
      </c>
      <c r="I85" s="62">
        <f>Data!U85</f>
        <v>0.96099999999999997</v>
      </c>
    </row>
    <row r="86" spans="1:9">
      <c r="A86" s="50" t="str">
        <f>Data!A86</f>
        <v>M5a</v>
      </c>
      <c r="B86">
        <f>Data!B86</f>
        <v>101.7</v>
      </c>
      <c r="C86">
        <f>Data!C86</f>
        <v>2.4</v>
      </c>
      <c r="D86">
        <v>380</v>
      </c>
      <c r="E86">
        <v>57</v>
      </c>
      <c r="F86" s="62">
        <f>Data!Q86</f>
        <v>1.2070000000000001</v>
      </c>
      <c r="G86" s="62">
        <f>Data!R86</f>
        <v>1.1000000000000001</v>
      </c>
      <c r="H86" s="62">
        <f>Data!S86</f>
        <v>1.0009999999999999</v>
      </c>
      <c r="I86" s="62">
        <f>Data!U86</f>
        <v>0.96799999999999997</v>
      </c>
    </row>
    <row r="87" spans="1:9">
      <c r="A87" s="50" t="str">
        <f>Data!A87</f>
        <v>M6a</v>
      </c>
      <c r="B87">
        <f>Data!B87</f>
        <v>101.7</v>
      </c>
      <c r="C87">
        <f>Data!C87</f>
        <v>2.4</v>
      </c>
      <c r="D87">
        <v>380</v>
      </c>
      <c r="E87">
        <v>57</v>
      </c>
      <c r="F87" s="62">
        <f>Data!Q87</f>
        <v>1.153</v>
      </c>
      <c r="G87" s="62">
        <f>Data!R87</f>
        <v>1.05</v>
      </c>
      <c r="H87" s="62">
        <f>Data!S87</f>
        <v>0.95599999999999996</v>
      </c>
      <c r="I87" s="62">
        <f>Data!U87</f>
        <v>0.92400000000000004</v>
      </c>
    </row>
    <row r="88" spans="1:9">
      <c r="A88" s="50" t="str">
        <f>Data!A88</f>
        <v>M7a</v>
      </c>
      <c r="B88">
        <f>Data!B88</f>
        <v>101.7</v>
      </c>
      <c r="C88">
        <f>Data!C88</f>
        <v>2.4</v>
      </c>
      <c r="D88">
        <v>380</v>
      </c>
      <c r="E88">
        <v>57</v>
      </c>
      <c r="F88" s="62">
        <f>Data!Q88</f>
        <v>1.075</v>
      </c>
      <c r="G88" s="62">
        <f>Data!R88</f>
        <v>0.98</v>
      </c>
      <c r="H88" s="62">
        <f>Data!S88</f>
        <v>0.89100000000000001</v>
      </c>
      <c r="I88" s="62">
        <f>Data!U88</f>
        <v>0.86099999999999999</v>
      </c>
    </row>
    <row r="89" spans="1:9">
      <c r="A89" s="50" t="str">
        <f>Data!A89</f>
        <v>M-FC2</v>
      </c>
      <c r="B89">
        <f>Data!B89</f>
        <v>101.7</v>
      </c>
      <c r="C89">
        <f>Data!C89</f>
        <v>2.4</v>
      </c>
      <c r="D89">
        <v>380</v>
      </c>
      <c r="E89">
        <v>57</v>
      </c>
      <c r="F89" s="62">
        <f>Data!Q89</f>
        <v>1.2070000000000001</v>
      </c>
      <c r="G89" s="62">
        <f>Data!R89</f>
        <v>1.1000000000000001</v>
      </c>
      <c r="H89" s="62">
        <f>Data!S89</f>
        <v>1.0009999999999999</v>
      </c>
      <c r="I89" s="62">
        <f>Data!U89</f>
        <v>0.96799999999999997</v>
      </c>
    </row>
    <row r="90" spans="1:9">
      <c r="A90" s="82"/>
      <c r="E90" s="82" t="s">
        <v>341</v>
      </c>
      <c r="F90" s="4">
        <f>AVERAGE(F81:F89)</f>
        <v>1.1664444444444444</v>
      </c>
      <c r="G90" s="4">
        <f>AVERAGE(G81:G89)</f>
        <v>1.0677777777777777</v>
      </c>
      <c r="H90" s="4">
        <f>AVERAGE(H81:H89)</f>
        <v>0.95866666666666644</v>
      </c>
      <c r="I90" s="4">
        <f>AVERAGE(I81:I89)</f>
        <v>0.93199999999999994</v>
      </c>
    </row>
    <row r="91" spans="1:9" ht="12" customHeight="1">
      <c r="A91" s="82" t="str">
        <f>Data!A91</f>
        <v>Bridge &amp;</v>
      </c>
      <c r="B91" s="1" t="str">
        <f>Data!B91</f>
        <v>O'Shea</v>
      </c>
      <c r="C91" s="82">
        <f>Data!C91</f>
        <v>1997</v>
      </c>
      <c r="D91" s="83" t="s">
        <v>153</v>
      </c>
      <c r="G91" s="5" t="s">
        <v>334</v>
      </c>
      <c r="H91" s="5">
        <f>STDEV(H81:H89)</f>
        <v>4.8946399254694899E-2</v>
      </c>
      <c r="I91" s="5">
        <f>STDEV(I81:I89)</f>
        <v>4.6604720790924162E-2</v>
      </c>
    </row>
    <row r="92" spans="1:9">
      <c r="A92" s="50" t="str">
        <f>Data!A92</f>
        <v>S30CS50B</v>
      </c>
      <c r="B92">
        <f>Data!B92</f>
        <v>165</v>
      </c>
      <c r="C92">
        <f>Data!C92</f>
        <v>2.82</v>
      </c>
      <c r="D92">
        <f>Data!D92</f>
        <v>363.3</v>
      </c>
      <c r="E92">
        <f>Data!E92</f>
        <v>48.3</v>
      </c>
      <c r="F92">
        <f>Data!Q92</f>
        <v>1.2390000000000001</v>
      </c>
      <c r="G92" s="5">
        <f>Data!R92</f>
        <v>1.1200000000000001</v>
      </c>
      <c r="H92">
        <f>Data!S92</f>
        <v>1.046</v>
      </c>
      <c r="I92">
        <f>Data!U92</f>
        <v>0.995</v>
      </c>
    </row>
    <row r="93" spans="1:9">
      <c r="A93" s="50" t="str">
        <f>Data!A93</f>
        <v>S20CS50A</v>
      </c>
      <c r="B93">
        <f>Data!B93</f>
        <v>190</v>
      </c>
      <c r="C93">
        <f>Data!C93</f>
        <v>1.94</v>
      </c>
      <c r="D93">
        <f>Data!D93</f>
        <v>256.39999999999998</v>
      </c>
      <c r="E93">
        <f>Data!E93</f>
        <v>41</v>
      </c>
      <c r="F93">
        <f>Data!Q93</f>
        <v>1.351</v>
      </c>
      <c r="G93" s="5">
        <f>Data!R93</f>
        <v>1.19</v>
      </c>
      <c r="H93">
        <f>Data!S93</f>
        <v>1.2130000000000001</v>
      </c>
      <c r="I93">
        <f>Data!U93</f>
        <v>1.1020000000000001</v>
      </c>
    </row>
    <row r="94" spans="1:9">
      <c r="A94" s="50" t="str">
        <f>Data!A94</f>
        <v>S16CS50B</v>
      </c>
      <c r="B94">
        <f>Data!B94</f>
        <v>190</v>
      </c>
      <c r="C94">
        <f>Data!C94</f>
        <v>1.52</v>
      </c>
      <c r="D94">
        <f>Data!D94</f>
        <v>306.10000000000002</v>
      </c>
      <c r="E94">
        <f>Data!E94</f>
        <v>48.3</v>
      </c>
      <c r="F94">
        <f>Data!Q94</f>
        <v>1.208</v>
      </c>
      <c r="G94" s="5">
        <f>Data!R94</f>
        <v>1.06</v>
      </c>
      <c r="H94">
        <f>Data!S94</f>
        <v>1.103</v>
      </c>
      <c r="I94">
        <f>Data!U94</f>
        <v>0.999</v>
      </c>
    </row>
    <row r="95" spans="1:9">
      <c r="A95" s="50" t="str">
        <f>Data!A95</f>
        <v>S12CS50A</v>
      </c>
      <c r="B95">
        <f>Data!B95</f>
        <v>190</v>
      </c>
      <c r="C95">
        <f>Data!C95</f>
        <v>1.1299999999999999</v>
      </c>
      <c r="D95">
        <f>Data!D95</f>
        <v>185.7</v>
      </c>
      <c r="E95">
        <f>Data!E95</f>
        <v>41</v>
      </c>
      <c r="F95">
        <f>Data!Q95</f>
        <v>1.264</v>
      </c>
      <c r="G95" s="5">
        <f>Data!R95</f>
        <v>1.0900000000000001</v>
      </c>
      <c r="H95">
        <f>Data!S95</f>
        <v>1.1970000000000001</v>
      </c>
      <c r="I95">
        <f>Data!U95</f>
        <v>1.054</v>
      </c>
    </row>
    <row r="96" spans="1:9">
      <c r="A96" s="50" t="str">
        <f>Data!A96</f>
        <v>S10CS50A</v>
      </c>
      <c r="B96">
        <f>Data!B96</f>
        <v>190</v>
      </c>
      <c r="C96">
        <f>Data!C96</f>
        <v>0.86</v>
      </c>
      <c r="D96">
        <f>Data!D96</f>
        <v>210.7</v>
      </c>
      <c r="E96">
        <f>Data!E96</f>
        <v>41</v>
      </c>
      <c r="F96">
        <f>Data!Q96</f>
        <v>1.252</v>
      </c>
      <c r="G96" s="5">
        <f>Data!R96</f>
        <v>1.08</v>
      </c>
      <c r="H96">
        <f>Data!S96</f>
        <v>1.194</v>
      </c>
      <c r="I96">
        <f>Data!U96</f>
        <v>1.0469999999999999</v>
      </c>
    </row>
    <row r="97" spans="1:9">
      <c r="A97" s="50" t="str">
        <f>Data!A97</f>
        <v>S30CS80A</v>
      </c>
      <c r="B97">
        <f>Data!B97</f>
        <v>165</v>
      </c>
      <c r="C97">
        <f>Data!C97</f>
        <v>2.82</v>
      </c>
      <c r="D97">
        <f>Data!D97</f>
        <v>363.3</v>
      </c>
      <c r="E97">
        <f>Data!E97</f>
        <v>80.2</v>
      </c>
      <c r="F97">
        <f>Data!Q97</f>
        <v>1.2190000000000001</v>
      </c>
      <c r="G97" s="5">
        <f>Data!R97</f>
        <v>1.08</v>
      </c>
      <c r="H97">
        <f>Data!S97</f>
        <v>1.0780000000000001</v>
      </c>
      <c r="I97">
        <f>Data!U97</f>
        <v>1.016</v>
      </c>
    </row>
    <row r="98" spans="1:9">
      <c r="A98" s="50" t="str">
        <f>Data!A98</f>
        <v>S20CS80B</v>
      </c>
      <c r="B98">
        <f>Data!B98</f>
        <v>190</v>
      </c>
      <c r="C98">
        <f>Data!C98</f>
        <v>1.94</v>
      </c>
      <c r="D98">
        <f>Data!D98</f>
        <v>256.39999999999998</v>
      </c>
      <c r="E98">
        <f>Data!E98</f>
        <v>74.7</v>
      </c>
      <c r="F98">
        <f>Data!Q98</f>
        <v>1.2829999999999999</v>
      </c>
      <c r="G98" s="5">
        <f>Data!R98</f>
        <v>1.1100000000000001</v>
      </c>
      <c r="H98">
        <f>Data!S98</f>
        <v>1.198</v>
      </c>
      <c r="I98">
        <f>Data!U98</f>
        <v>1.0820000000000001</v>
      </c>
    </row>
    <row r="99" spans="1:9">
      <c r="A99" s="50" t="str">
        <f>Data!A99</f>
        <v>S16CS80A</v>
      </c>
      <c r="B99">
        <f>Data!B99</f>
        <v>190</v>
      </c>
      <c r="C99">
        <f>Data!C99</f>
        <v>1.52</v>
      </c>
      <c r="D99">
        <f>Data!D99</f>
        <v>306.10000000000002</v>
      </c>
      <c r="E99">
        <f>Data!E99</f>
        <v>80.2</v>
      </c>
      <c r="F99">
        <f>Data!Q99</f>
        <v>1.212</v>
      </c>
      <c r="G99" s="5">
        <f>Data!R99</f>
        <v>1.05</v>
      </c>
      <c r="H99">
        <f>Data!S99</f>
        <v>1.141</v>
      </c>
      <c r="I99">
        <f>Data!U99</f>
        <v>1.0349999999999999</v>
      </c>
    </row>
    <row r="100" spans="1:9">
      <c r="A100" s="50" t="str">
        <f>Data!A100</f>
        <v>S12CS80A</v>
      </c>
      <c r="B100">
        <f>Data!B100</f>
        <v>190</v>
      </c>
      <c r="C100">
        <f>Data!C100</f>
        <v>1.1299999999999999</v>
      </c>
      <c r="D100">
        <f>Data!D100</f>
        <v>185.7</v>
      </c>
      <c r="E100">
        <f>Data!E100</f>
        <v>80.2</v>
      </c>
      <c r="F100">
        <f>Data!Q100</f>
        <v>1.141</v>
      </c>
      <c r="G100" s="5">
        <f>Data!R100</f>
        <v>0.98</v>
      </c>
      <c r="H100">
        <f>Data!S100</f>
        <v>1.107</v>
      </c>
      <c r="I100">
        <f>Data!U100</f>
        <v>0.98</v>
      </c>
    </row>
    <row r="101" spans="1:9">
      <c r="A101" s="50" t="str">
        <f>Data!A101</f>
        <v>S10CS80B</v>
      </c>
      <c r="B101">
        <f>Data!B101</f>
        <v>190</v>
      </c>
      <c r="C101">
        <f>Data!C101</f>
        <v>0.86</v>
      </c>
      <c r="D101">
        <f>Data!D101</f>
        <v>210.7</v>
      </c>
      <c r="E101">
        <f>Data!E101</f>
        <v>74.7</v>
      </c>
      <c r="F101">
        <f>Data!Q101</f>
        <v>1.3069999999999999</v>
      </c>
      <c r="G101" s="5">
        <f>Data!R101</f>
        <v>1.1200000000000001</v>
      </c>
      <c r="H101">
        <f>Data!S101</f>
        <v>1.2709999999999999</v>
      </c>
      <c r="I101">
        <f>Data!U101</f>
        <v>1.123</v>
      </c>
    </row>
    <row r="102" spans="1:9">
      <c r="A102" s="50" t="str">
        <f>Data!A102</f>
        <v>S30CS10A</v>
      </c>
      <c r="B102">
        <f>Data!B102</f>
        <v>165</v>
      </c>
      <c r="C102">
        <f>Data!C102</f>
        <v>2.82</v>
      </c>
      <c r="D102">
        <f>Data!D102</f>
        <v>363.3</v>
      </c>
      <c r="E102">
        <f>Data!E102</f>
        <v>108</v>
      </c>
      <c r="F102">
        <f>Data!Q102</f>
        <v>1.1359999999999999</v>
      </c>
      <c r="G102" s="5">
        <f>Data!R102</f>
        <v>1</v>
      </c>
      <c r="H102">
        <f>Data!S102</f>
        <v>1.028</v>
      </c>
      <c r="I102">
        <f>Data!U102</f>
        <v>0.96799999999999997</v>
      </c>
    </row>
    <row r="103" spans="1:9">
      <c r="A103" s="50" t="str">
        <f>Data!A103</f>
        <v>S20CS10A</v>
      </c>
      <c r="B103">
        <f>Data!B103</f>
        <v>190</v>
      </c>
      <c r="C103">
        <f>Data!C103</f>
        <v>1.94</v>
      </c>
      <c r="D103">
        <f>Data!D103</f>
        <v>256.39999999999998</v>
      </c>
      <c r="E103">
        <f>Data!E103</f>
        <v>108</v>
      </c>
      <c r="F103">
        <f>Data!Q103</f>
        <v>1.204</v>
      </c>
      <c r="G103" s="5">
        <f>Data!R103</f>
        <v>1.04</v>
      </c>
      <c r="H103">
        <f>Data!S103</f>
        <v>1.145</v>
      </c>
      <c r="I103">
        <f>Data!U103</f>
        <v>1.038</v>
      </c>
    </row>
    <row r="104" spans="1:9">
      <c r="A104" s="50" t="str">
        <f>Data!A104</f>
        <v>S16CS10A</v>
      </c>
      <c r="B104">
        <f>Data!B104</f>
        <v>190</v>
      </c>
      <c r="C104">
        <f>Data!C104</f>
        <v>1.52</v>
      </c>
      <c r="D104">
        <f>Data!D104</f>
        <v>306.10000000000002</v>
      </c>
      <c r="E104">
        <f>Data!E104</f>
        <v>108</v>
      </c>
      <c r="F104">
        <f>Data!Q104</f>
        <v>1.1659999999999999</v>
      </c>
      <c r="G104" s="5">
        <f>Data!R104</f>
        <v>1.01</v>
      </c>
      <c r="H104">
        <f>Data!S104</f>
        <v>1.113</v>
      </c>
      <c r="I104">
        <f>Data!U104</f>
        <v>1.01</v>
      </c>
    </row>
    <row r="105" spans="1:9">
      <c r="A105" s="50" t="str">
        <f>Data!A105</f>
        <v>S12CS10A</v>
      </c>
      <c r="B105">
        <f>Data!B105</f>
        <v>190</v>
      </c>
      <c r="C105">
        <f>Data!C105</f>
        <v>1.1299999999999999</v>
      </c>
      <c r="D105">
        <f>Data!D105</f>
        <v>185.7</v>
      </c>
      <c r="E105">
        <f>Data!E105</f>
        <v>108</v>
      </c>
      <c r="F105">
        <f>Data!Q105</f>
        <v>1.147</v>
      </c>
      <c r="G105" s="5">
        <f>Data!R105</f>
        <v>0.98</v>
      </c>
      <c r="H105">
        <f>Data!S105</f>
        <v>1.121</v>
      </c>
      <c r="I105">
        <f>Data!U105</f>
        <v>0.997</v>
      </c>
    </row>
    <row r="106" spans="1:9">
      <c r="A106" s="50" t="str">
        <f>Data!A106</f>
        <v>S10CS10A</v>
      </c>
      <c r="B106">
        <f>Data!B106</f>
        <v>190</v>
      </c>
      <c r="C106">
        <f>Data!C106</f>
        <v>0.86</v>
      </c>
      <c r="D106">
        <f>Data!D106</f>
        <v>210.7</v>
      </c>
      <c r="E106">
        <f>Data!E106</f>
        <v>108</v>
      </c>
      <c r="F106">
        <f>Data!Q106</f>
        <v>1.1519999999999999</v>
      </c>
      <c r="G106" s="5">
        <f>Data!R106</f>
        <v>0.99</v>
      </c>
      <c r="H106">
        <f>Data!S106</f>
        <v>1.1299999999999999</v>
      </c>
      <c r="I106">
        <f>Data!U106</f>
        <v>1.004</v>
      </c>
    </row>
    <row r="107" spans="1:9">
      <c r="A107" s="82"/>
      <c r="E107" s="82" t="s">
        <v>342</v>
      </c>
      <c r="F107" s="4">
        <f>AVERAGE(F92:F106)</f>
        <v>1.2187333333333334</v>
      </c>
      <c r="G107" s="4">
        <f>AVERAGE(G92:G106)</f>
        <v>1.06</v>
      </c>
      <c r="H107" s="4">
        <f>AVERAGE(H92:H106)</f>
        <v>1.1389999999999998</v>
      </c>
      <c r="I107" s="4">
        <f>AVERAGE(I92:I106)</f>
        <v>1.03</v>
      </c>
    </row>
    <row r="108" spans="1:9">
      <c r="A108" s="82" t="str">
        <f>Data!A108</f>
        <v>Han</v>
      </c>
      <c r="B108" t="str">
        <f>Data!B108</f>
        <v>letter</v>
      </c>
      <c r="C108" s="82" t="str">
        <f>Data!C108</f>
        <v>Sept '95</v>
      </c>
      <c r="G108" s="5" t="s">
        <v>334</v>
      </c>
      <c r="H108" s="5">
        <f>STDEV(H92:H106)</f>
        <v>6.5955612779678235E-2</v>
      </c>
      <c r="I108" s="5">
        <f>STDEV(I92:I106)</f>
        <v>4.5025389662785999E-2</v>
      </c>
    </row>
    <row r="109" spans="1:9">
      <c r="A109" s="50" t="str">
        <f>Data!A109</f>
        <v>HSC1-1</v>
      </c>
      <c r="B109">
        <f>Data!B109</f>
        <v>111.3</v>
      </c>
      <c r="C109">
        <f>Data!C109</f>
        <v>2</v>
      </c>
      <c r="D109">
        <v>354.6</v>
      </c>
      <c r="E109">
        <v>60.75</v>
      </c>
      <c r="F109">
        <f>Data!Q109</f>
        <v>1.204</v>
      </c>
      <c r="G109" s="5">
        <f>Data!R109</f>
        <v>1.08</v>
      </c>
      <c r="H109">
        <f>Data!S109</f>
        <v>1.0349999999999999</v>
      </c>
      <c r="I109">
        <f>Data!U109</f>
        <v>0.96299999999999997</v>
      </c>
    </row>
    <row r="110" spans="1:9">
      <c r="A110" s="50" t="str">
        <f>Data!A110</f>
        <v>HSC2-Av.3</v>
      </c>
      <c r="B110">
        <f>Data!B110</f>
        <v>113.6</v>
      </c>
      <c r="C110">
        <f>Data!C110</f>
        <v>3.2</v>
      </c>
      <c r="D110">
        <v>354.6</v>
      </c>
      <c r="E110">
        <v>60.75</v>
      </c>
      <c r="F110">
        <f>Data!Q110</f>
        <v>1.331</v>
      </c>
      <c r="G110" s="5">
        <f>Data!R110</f>
        <v>1.22</v>
      </c>
      <c r="H110">
        <f>Data!S110</f>
        <v>1.1020000000000001</v>
      </c>
      <c r="I110">
        <f>Data!U110</f>
        <v>1.0409999999999999</v>
      </c>
    </row>
    <row r="111" spans="1:9">
      <c r="A111" s="50" t="str">
        <f>Data!A111</f>
        <v>HSC3-Av.3</v>
      </c>
      <c r="B111">
        <f>Data!B111</f>
        <v>114.8</v>
      </c>
      <c r="C111">
        <f>Data!C111</f>
        <v>3.9</v>
      </c>
      <c r="D111">
        <v>357.7</v>
      </c>
      <c r="E111">
        <v>60.75</v>
      </c>
      <c r="F111">
        <f>Data!Q111</f>
        <v>1.175</v>
      </c>
      <c r="G111" s="5">
        <f>Data!R111</f>
        <v>1.08</v>
      </c>
      <c r="H111">
        <f>Data!S111</f>
        <v>0.95499999999999996</v>
      </c>
      <c r="I111">
        <f>Data!U111</f>
        <v>0.91</v>
      </c>
    </row>
    <row r="112" spans="1:9">
      <c r="A112" s="50" t="str">
        <f>Data!A112</f>
        <v>HSC4-Av.4</v>
      </c>
      <c r="B112">
        <f>Data!B112</f>
        <v>115.9</v>
      </c>
      <c r="C112">
        <f>Data!C112</f>
        <v>4.9000000000000004</v>
      </c>
      <c r="D112">
        <v>309.5</v>
      </c>
      <c r="E112">
        <v>60.75</v>
      </c>
      <c r="F112">
        <f>Data!Q112</f>
        <v>1.1919999999999999</v>
      </c>
      <c r="G112" s="5">
        <f>Data!R112</f>
        <v>1.1000000000000001</v>
      </c>
      <c r="H112">
        <f>Data!S112</f>
        <v>0.96599999999999997</v>
      </c>
      <c r="I112">
        <f>Data!U112</f>
        <v>0.92200000000000004</v>
      </c>
    </row>
    <row r="113" spans="1:9">
      <c r="A113" s="50" t="str">
        <f>Data!A113</f>
        <v>HSC5-1</v>
      </c>
      <c r="B113">
        <f>Data!B113</f>
        <v>130.6</v>
      </c>
      <c r="C113">
        <f>Data!C113</f>
        <v>2.2999999999999998</v>
      </c>
      <c r="D113">
        <v>324.3</v>
      </c>
      <c r="E113">
        <v>60.75</v>
      </c>
      <c r="F113">
        <f>Data!Q113</f>
        <v>1.323</v>
      </c>
      <c r="G113" s="5">
        <f>Data!R113</f>
        <v>1.18</v>
      </c>
      <c r="H113">
        <f>Data!S113</f>
        <v>1.1499999999999999</v>
      </c>
      <c r="I113">
        <f>Data!U113</f>
        <v>1.0620000000000001</v>
      </c>
    </row>
    <row r="114" spans="1:9">
      <c r="A114" s="50" t="str">
        <f>Data!A114</f>
        <v>HSC6-1</v>
      </c>
      <c r="B114">
        <f>Data!B114</f>
        <v>133.1</v>
      </c>
      <c r="C114">
        <f>Data!C114</f>
        <v>4.5</v>
      </c>
      <c r="D114">
        <v>324.3</v>
      </c>
      <c r="E114">
        <v>60.75</v>
      </c>
      <c r="F114">
        <f>Data!Q114</f>
        <v>1.264</v>
      </c>
      <c r="G114" s="5">
        <f>Data!R114</f>
        <v>1.1599999999999999</v>
      </c>
      <c r="H114">
        <f>Data!S114</f>
        <v>1.0389999999999999</v>
      </c>
      <c r="I114">
        <f>Data!U114</f>
        <v>0.98199999999999998</v>
      </c>
    </row>
    <row r="115" spans="1:9">
      <c r="A115" s="50" t="str">
        <f>Data!A115</f>
        <v>HSC7-Av.3</v>
      </c>
      <c r="B115">
        <f>Data!B115</f>
        <v>141.80000000000001</v>
      </c>
      <c r="C115">
        <f>Data!C115</f>
        <v>4.3</v>
      </c>
      <c r="D115">
        <v>433</v>
      </c>
      <c r="E115">
        <v>60.75</v>
      </c>
      <c r="F115">
        <f>Data!Q115</f>
        <v>1.0620000000000001</v>
      </c>
      <c r="G115" s="5">
        <f>Data!R115</f>
        <v>0.98</v>
      </c>
      <c r="H115">
        <f>Data!S115</f>
        <v>0.85699999999999998</v>
      </c>
      <c r="I115">
        <f>Data!U115</f>
        <v>0.82499999999999996</v>
      </c>
    </row>
    <row r="116" spans="1:9">
      <c r="A116" s="50" t="str">
        <f>Data!A116</f>
        <v>HSC8-Av.3</v>
      </c>
      <c r="B116">
        <f>Data!B116</f>
        <v>159.80000000000001</v>
      </c>
      <c r="C116">
        <f>Data!C116</f>
        <v>6.3</v>
      </c>
      <c r="D116">
        <v>482.5</v>
      </c>
      <c r="E116">
        <v>60.75</v>
      </c>
      <c r="F116">
        <f>Data!Q116</f>
        <v>1.3320000000000001</v>
      </c>
      <c r="G116" s="5">
        <f>Data!R116</f>
        <v>1.25</v>
      </c>
      <c r="H116">
        <f>Data!S116</f>
        <v>1.046</v>
      </c>
      <c r="I116">
        <f>Data!U116</f>
        <v>1.0309999999999999</v>
      </c>
    </row>
    <row r="117" spans="1:9">
      <c r="A117" s="50" t="str">
        <f>Data!A117</f>
        <v>HSC9-Av.3</v>
      </c>
      <c r="B117">
        <f>Data!B117</f>
        <v>165.7</v>
      </c>
      <c r="C117">
        <f>Data!C117</f>
        <v>5.0999999999999996</v>
      </c>
      <c r="D117">
        <v>373.3</v>
      </c>
      <c r="E117">
        <v>60.75</v>
      </c>
      <c r="F117">
        <f>Data!Q117</f>
        <v>1.19</v>
      </c>
      <c r="G117" s="5">
        <f>Data!R117</f>
        <v>1.0900000000000001</v>
      </c>
      <c r="H117">
        <f>Data!S117</f>
        <v>0.97199999999999998</v>
      </c>
      <c r="I117">
        <f>Data!U117</f>
        <v>0.92700000000000005</v>
      </c>
    </row>
    <row r="118" spans="1:9">
      <c r="A118" s="82"/>
      <c r="E118" s="82" t="s">
        <v>341</v>
      </c>
      <c r="F118" s="4">
        <f>AVERAGE(F109:F117)</f>
        <v>1.2303333333333333</v>
      </c>
      <c r="G118" s="4">
        <f>AVERAGE(G109:G117)</f>
        <v>1.1266666666666667</v>
      </c>
      <c r="H118" s="4">
        <f>AVERAGE(H109:H117)</f>
        <v>1.0135555555555555</v>
      </c>
      <c r="I118" s="4">
        <f>AVERAGE(I109:I117)</f>
        <v>0.96255555555555561</v>
      </c>
    </row>
    <row r="119" spans="1:9">
      <c r="A119" s="82" t="str">
        <f>Data!A119</f>
        <v>Zhong (Harbin)</v>
      </c>
      <c r="B119" s="82">
        <v>1999</v>
      </c>
      <c r="C119" s="83" t="s">
        <v>182</v>
      </c>
      <c r="G119" s="5" t="s">
        <v>334</v>
      </c>
      <c r="H119" s="5">
        <f>STDEV(H109:H117)</f>
        <v>8.6981479510168019E-2</v>
      </c>
      <c r="I119" s="5">
        <f>STDEV(I109:I117)</f>
        <v>7.5579612183298325E-2</v>
      </c>
    </row>
    <row r="120" spans="1:9">
      <c r="A120" s="50">
        <f>Data!A120</f>
        <v>1</v>
      </c>
      <c r="B120">
        <f>Data!B120</f>
        <v>101.3</v>
      </c>
      <c r="C120">
        <f>Data!C120</f>
        <v>1.5</v>
      </c>
      <c r="D120">
        <f>Data!D120</f>
        <v>264.89999999999998</v>
      </c>
      <c r="E120">
        <f>Data!E120</f>
        <v>21.9</v>
      </c>
      <c r="F120">
        <f>Data!Q120</f>
        <v>1.391</v>
      </c>
      <c r="G120" s="5">
        <f>Data!R120</f>
        <v>1.27</v>
      </c>
      <c r="H120">
        <f>Data!S120</f>
        <v>1.1379999999999999</v>
      </c>
      <c r="I120">
        <f>Data!U120</f>
        <v>1.0389999999999999</v>
      </c>
    </row>
    <row r="121" spans="1:9">
      <c r="A121" s="50">
        <f>Data!A121</f>
        <v>2</v>
      </c>
      <c r="B121">
        <f>Data!B121</f>
        <v>102.3</v>
      </c>
      <c r="C121">
        <f>Data!C121</f>
        <v>1.52</v>
      </c>
      <c r="D121">
        <f>Data!D121</f>
        <v>264.89999999999998</v>
      </c>
      <c r="E121">
        <f>Data!E121</f>
        <v>21.9</v>
      </c>
      <c r="F121">
        <f>Data!Q121</f>
        <v>1.7829999999999999</v>
      </c>
      <c r="G121" s="5">
        <f>Data!R121</f>
        <v>1.63</v>
      </c>
      <c r="H121">
        <f>Data!S121</f>
        <v>1.4610000000000001</v>
      </c>
      <c r="I121">
        <f>Data!U121</f>
        <v>1.3320000000000001</v>
      </c>
    </row>
    <row r="122" spans="1:9">
      <c r="A122" s="50">
        <f>Data!A122</f>
        <v>3</v>
      </c>
      <c r="B122">
        <f>Data!B122</f>
        <v>104.2</v>
      </c>
      <c r="C122">
        <f>Data!C122</f>
        <v>2.44</v>
      </c>
      <c r="D122">
        <f>Data!D122</f>
        <v>264.89999999999998</v>
      </c>
      <c r="E122">
        <f>Data!E122</f>
        <v>21.9</v>
      </c>
      <c r="F122">
        <f>Data!Q122</f>
        <v>1.282</v>
      </c>
      <c r="G122" s="5">
        <f>Data!R122</f>
        <v>1.2</v>
      </c>
      <c r="H122">
        <f>Data!S122</f>
        <v>1.0069999999999999</v>
      </c>
      <c r="I122">
        <f>Data!U122</f>
        <v>0.93</v>
      </c>
    </row>
    <row r="123" spans="1:9">
      <c r="A123" s="50">
        <f>Data!A123</f>
        <v>4</v>
      </c>
      <c r="B123">
        <f>Data!B123</f>
        <v>105</v>
      </c>
      <c r="C123">
        <f>Data!C123</f>
        <v>2.06</v>
      </c>
      <c r="D123">
        <f>Data!D123</f>
        <v>264.89999999999998</v>
      </c>
      <c r="E123">
        <f>Data!E123</f>
        <v>18.399999999999999</v>
      </c>
      <c r="F123">
        <f>Data!Q123</f>
        <v>1.7909999999999999</v>
      </c>
      <c r="G123" s="5">
        <f>Data!R123</f>
        <v>1.66</v>
      </c>
      <c r="H123">
        <f>Data!S123</f>
        <v>1.4039999999999999</v>
      </c>
      <c r="I123">
        <f>Data!U123</f>
        <v>1.286</v>
      </c>
    </row>
    <row r="124" spans="1:9">
      <c r="A124" s="50">
        <f>Data!A124</f>
        <v>5</v>
      </c>
      <c r="B124">
        <f>Data!B124</f>
        <v>105.1</v>
      </c>
      <c r="C124">
        <f>Data!C124</f>
        <v>2.85</v>
      </c>
      <c r="D124">
        <f>Data!D124</f>
        <v>264.89999999999998</v>
      </c>
      <c r="E124">
        <f>Data!E124</f>
        <v>18.399999999999999</v>
      </c>
      <c r="F124">
        <f>Data!Q124</f>
        <v>1.5109999999999999</v>
      </c>
      <c r="G124" s="5">
        <f>Data!R124</f>
        <v>1.43</v>
      </c>
      <c r="H124">
        <f>Data!S124</f>
        <v>1.1579999999999999</v>
      </c>
      <c r="I124">
        <f>Data!U124</f>
        <v>1.0720000000000001</v>
      </c>
    </row>
    <row r="125" spans="1:9">
      <c r="A125" s="50">
        <f>Data!A125</f>
        <v>6</v>
      </c>
      <c r="B125">
        <f>Data!B125</f>
        <v>107.9</v>
      </c>
      <c r="C125">
        <f>Data!C125</f>
        <v>4.32</v>
      </c>
      <c r="D125">
        <f>Data!D125</f>
        <v>264.89999999999998</v>
      </c>
      <c r="E125">
        <f>Data!E125</f>
        <v>18.399999999999999</v>
      </c>
      <c r="F125">
        <f>Data!Q125</f>
        <v>1.391</v>
      </c>
      <c r="G125" s="5">
        <f>Data!R125</f>
        <v>1.33</v>
      </c>
      <c r="H125">
        <f>Data!S125</f>
        <v>1.046</v>
      </c>
      <c r="I125">
        <f>Data!U125</f>
        <v>0.97699999999999998</v>
      </c>
    </row>
    <row r="126" spans="1:9">
      <c r="A126" s="50">
        <f>Data!A126</f>
        <v>7</v>
      </c>
      <c r="B126">
        <f>Data!B126</f>
        <v>107.9</v>
      </c>
      <c r="C126">
        <f>Data!C126</f>
        <v>4.32</v>
      </c>
      <c r="D126">
        <f>Data!D126</f>
        <v>264.89999999999998</v>
      </c>
      <c r="E126">
        <f>Data!E126</f>
        <v>18.399999999999999</v>
      </c>
      <c r="F126">
        <f>Data!Q126</f>
        <v>1.4750000000000001</v>
      </c>
      <c r="G126" s="5">
        <f>Data!R126</f>
        <v>1.41</v>
      </c>
      <c r="H126">
        <f>Data!S126</f>
        <v>1.1080000000000001</v>
      </c>
      <c r="I126">
        <f>Data!U126</f>
        <v>1.093</v>
      </c>
    </row>
    <row r="127" spans="1:9">
      <c r="A127" s="50">
        <f>Data!A127</f>
        <v>8</v>
      </c>
      <c r="B127">
        <f>Data!B127</f>
        <v>107.9</v>
      </c>
      <c r="C127">
        <f>Data!C127</f>
        <v>4.32</v>
      </c>
      <c r="D127">
        <f>Data!D127</f>
        <v>264.89999999999998</v>
      </c>
      <c r="E127">
        <f>Data!E127</f>
        <v>18.399999999999999</v>
      </c>
      <c r="F127">
        <f>Data!Q127</f>
        <v>1.4890000000000001</v>
      </c>
      <c r="G127" s="5">
        <f>Data!R127</f>
        <v>1.43</v>
      </c>
      <c r="H127">
        <f>Data!S127</f>
        <v>1.119</v>
      </c>
      <c r="I127">
        <f>Data!U127</f>
        <v>1.1040000000000001</v>
      </c>
    </row>
    <row r="128" spans="1:9">
      <c r="A128" s="50">
        <f>Data!A128</f>
        <v>9</v>
      </c>
      <c r="B128">
        <f>Data!B128</f>
        <v>107.9</v>
      </c>
      <c r="C128">
        <f>Data!C128</f>
        <v>4.32</v>
      </c>
      <c r="D128">
        <f>Data!D128</f>
        <v>264.89999999999998</v>
      </c>
      <c r="E128">
        <f>Data!E128</f>
        <v>18.399999999999999</v>
      </c>
      <c r="F128">
        <f>Data!Q128</f>
        <v>1.629</v>
      </c>
      <c r="G128" s="5">
        <f>Data!R128</f>
        <v>1.56</v>
      </c>
      <c r="H128">
        <f>Data!S128</f>
        <v>1.224</v>
      </c>
      <c r="I128">
        <f>Data!U128</f>
        <v>1.208</v>
      </c>
    </row>
    <row r="129" spans="1:9">
      <c r="A129" s="50">
        <f>Data!A129</f>
        <v>10</v>
      </c>
      <c r="B129">
        <f>Data!B129</f>
        <v>153.9</v>
      </c>
      <c r="C129">
        <f>Data!C129</f>
        <v>1.8</v>
      </c>
      <c r="D129">
        <f>Data!D129</f>
        <v>356.1</v>
      </c>
      <c r="E129">
        <f>Data!E129</f>
        <v>18.399999999999999</v>
      </c>
      <c r="F129">
        <f>Data!Q129</f>
        <v>1.68</v>
      </c>
      <c r="G129" s="5">
        <f>Data!R129</f>
        <v>1.55</v>
      </c>
      <c r="H129">
        <f>Data!S129</f>
        <v>1.3420000000000001</v>
      </c>
      <c r="I129">
        <f>Data!U129</f>
        <v>1.2390000000000001</v>
      </c>
    </row>
    <row r="130" spans="1:9">
      <c r="A130" s="50">
        <f>Data!A130</f>
        <v>11</v>
      </c>
      <c r="B130">
        <f>Data!B130</f>
        <v>154.19999999999999</v>
      </c>
      <c r="C130">
        <f>Data!C130</f>
        <v>2.65</v>
      </c>
      <c r="D130">
        <f>Data!D130</f>
        <v>356.1</v>
      </c>
      <c r="E130">
        <f>Data!E130</f>
        <v>18.399999999999999</v>
      </c>
      <c r="F130">
        <f>Data!Q130</f>
        <v>1.792</v>
      </c>
      <c r="G130" s="5">
        <f>Data!R130</f>
        <v>1.68</v>
      </c>
      <c r="H130">
        <f>Data!S130</f>
        <v>1.385</v>
      </c>
      <c r="I130">
        <f>Data!U130</f>
        <v>1.298</v>
      </c>
    </row>
    <row r="131" spans="1:9">
      <c r="A131" s="50">
        <f>Data!A131</f>
        <v>12</v>
      </c>
      <c r="B131">
        <f>Data!B131</f>
        <v>155.6</v>
      </c>
      <c r="C131">
        <f>Data!C131</f>
        <v>2.63</v>
      </c>
      <c r="D131">
        <f>Data!D131</f>
        <v>356.1</v>
      </c>
      <c r="E131">
        <f>Data!E131</f>
        <v>23</v>
      </c>
      <c r="F131">
        <f>Data!Q131</f>
        <v>1.631</v>
      </c>
      <c r="G131" s="5">
        <f>Data!R131</f>
        <v>1.52</v>
      </c>
      <c r="H131">
        <f>Data!S131</f>
        <v>1.286</v>
      </c>
      <c r="I131">
        <f>Data!U131</f>
        <v>1.2010000000000001</v>
      </c>
    </row>
    <row r="132" spans="1:9">
      <c r="A132" s="50">
        <f>Data!A132</f>
        <v>13</v>
      </c>
      <c r="B132">
        <f>Data!B132</f>
        <v>159.30000000000001</v>
      </c>
      <c r="C132">
        <f>Data!C132</f>
        <v>5.25</v>
      </c>
      <c r="D132">
        <f>Data!D132</f>
        <v>356.1</v>
      </c>
      <c r="E132">
        <f>Data!E132</f>
        <v>21.9</v>
      </c>
      <c r="F132">
        <f>Data!Q132</f>
        <v>1.284</v>
      </c>
      <c r="G132" s="5">
        <f>Data!R132</f>
        <v>1.23</v>
      </c>
      <c r="H132">
        <f>Data!S132</f>
        <v>0.96499999999999997</v>
      </c>
      <c r="I132">
        <f>Data!U132</f>
        <v>0.92100000000000004</v>
      </c>
    </row>
    <row r="133" spans="1:9">
      <c r="A133" s="50">
        <f>Data!A133</f>
        <v>14</v>
      </c>
      <c r="B133">
        <f>Data!B133</f>
        <v>160.19999999999999</v>
      </c>
      <c r="C133">
        <f>Data!C133</f>
        <v>5.4</v>
      </c>
      <c r="D133">
        <f>Data!D133</f>
        <v>356.1</v>
      </c>
      <c r="E133">
        <f>Data!E133</f>
        <v>21.9</v>
      </c>
      <c r="F133">
        <f>Data!Q133</f>
        <v>1.4079999999999999</v>
      </c>
      <c r="G133" s="5">
        <f>Data!R133</f>
        <v>1.35</v>
      </c>
      <c r="H133">
        <f>Data!S133</f>
        <v>1.0569999999999999</v>
      </c>
      <c r="I133">
        <f>Data!U133</f>
        <v>1.008</v>
      </c>
    </row>
    <row r="134" spans="1:9">
      <c r="A134" s="50">
        <f>Data!A134</f>
        <v>15</v>
      </c>
      <c r="B134">
        <f>Data!B134</f>
        <v>159.80000000000001</v>
      </c>
      <c r="C134">
        <f>Data!C134</f>
        <v>5.08</v>
      </c>
      <c r="D134">
        <f>Data!D134</f>
        <v>356.1</v>
      </c>
      <c r="E134">
        <f>Data!E134</f>
        <v>21.9</v>
      </c>
      <c r="F134">
        <f>Data!Q134</f>
        <v>1.4470000000000001</v>
      </c>
      <c r="G134" s="5">
        <f>Data!R134</f>
        <v>1.38</v>
      </c>
      <c r="H134">
        <f>Data!S134</f>
        <v>1.089</v>
      </c>
      <c r="I134">
        <f>Data!U134</f>
        <v>1.0369999999999999</v>
      </c>
    </row>
    <row r="135" spans="1:9">
      <c r="A135" s="50">
        <f>Data!A135</f>
        <v>16</v>
      </c>
      <c r="B135">
        <f>Data!B135</f>
        <v>264.60000000000002</v>
      </c>
      <c r="C135">
        <f>Data!C135</f>
        <v>4.55</v>
      </c>
      <c r="D135">
        <f>Data!D135</f>
        <v>323.39999999999998</v>
      </c>
      <c r="E135">
        <f>Data!E135</f>
        <v>21.9</v>
      </c>
      <c r="F135">
        <f>Data!Q135</f>
        <v>1.659</v>
      </c>
      <c r="G135" s="5">
        <f>Data!R135</f>
        <v>1.54</v>
      </c>
      <c r="H135">
        <f>Data!S135</f>
        <v>1.3129999999999999</v>
      </c>
      <c r="I135">
        <f>Data!U135</f>
        <v>1.222</v>
      </c>
    </row>
    <row r="136" spans="1:9">
      <c r="A136" s="50">
        <f>Data!A136</f>
        <v>17</v>
      </c>
      <c r="B136">
        <f>Data!B136</f>
        <v>265</v>
      </c>
      <c r="C136">
        <f>Data!C136</f>
        <v>4.75</v>
      </c>
      <c r="D136">
        <f>Data!D136</f>
        <v>323.39999999999998</v>
      </c>
      <c r="E136">
        <f>Data!E136</f>
        <v>21.9</v>
      </c>
      <c r="F136">
        <f>Data!Q136</f>
        <v>1.714</v>
      </c>
      <c r="G136" s="5">
        <f>Data!R136</f>
        <v>1.59</v>
      </c>
      <c r="H136">
        <f>Data!S136</f>
        <v>1.351</v>
      </c>
      <c r="I136">
        <f>Data!U136</f>
        <v>1.2589999999999999</v>
      </c>
    </row>
    <row r="137" spans="1:9">
      <c r="A137" s="50">
        <f>Data!A137</f>
        <v>18</v>
      </c>
      <c r="B137">
        <f>Data!B137</f>
        <v>264.39999999999998</v>
      </c>
      <c r="C137">
        <f>Data!C137</f>
        <v>4.5</v>
      </c>
      <c r="D137">
        <f>Data!D137</f>
        <v>323.39999999999998</v>
      </c>
      <c r="E137">
        <f>Data!E137</f>
        <v>21.9</v>
      </c>
      <c r="F137">
        <f>Data!Q137</f>
        <v>1.5669999999999999</v>
      </c>
      <c r="G137" s="5">
        <f>Data!R137</f>
        <v>1.45</v>
      </c>
      <c r="H137">
        <f>Data!S137</f>
        <v>1.2410000000000001</v>
      </c>
      <c r="I137">
        <f>Data!U137</f>
        <v>1.1539999999999999</v>
      </c>
    </row>
    <row r="138" spans="1:9">
      <c r="A138" s="50">
        <f>Data!A138</f>
        <v>19</v>
      </c>
      <c r="B138">
        <f>Data!B138</f>
        <v>111.3</v>
      </c>
      <c r="C138">
        <f>Data!C138</f>
        <v>2</v>
      </c>
      <c r="D138">
        <f>Data!D138</f>
        <v>354.6</v>
      </c>
      <c r="E138">
        <f>Data!E138</f>
        <v>42.7</v>
      </c>
      <c r="F138">
        <f>Data!Q138</f>
        <v>1.4690000000000001</v>
      </c>
      <c r="G138" s="5">
        <f>Data!R138</f>
        <v>1.33</v>
      </c>
      <c r="H138">
        <f>Data!S138</f>
        <v>1.2230000000000001</v>
      </c>
      <c r="I138">
        <f>Data!U138</f>
        <v>1.163</v>
      </c>
    </row>
    <row r="139" spans="1:9">
      <c r="A139" s="50">
        <f>Data!A139</f>
        <v>20</v>
      </c>
      <c r="B139">
        <f>Data!B139</f>
        <v>113.6</v>
      </c>
      <c r="C139">
        <f>Data!C139</f>
        <v>3.2</v>
      </c>
      <c r="D139">
        <f>Data!D139</f>
        <v>354.6</v>
      </c>
      <c r="E139">
        <f>Data!E139</f>
        <v>42.7</v>
      </c>
      <c r="F139">
        <f>Data!Q139</f>
        <v>1.583</v>
      </c>
      <c r="G139" s="5">
        <f>Data!R139</f>
        <v>1.46</v>
      </c>
      <c r="H139">
        <f>Data!S139</f>
        <v>1.266</v>
      </c>
      <c r="I139">
        <f>Data!U139</f>
        <v>1.1950000000000001</v>
      </c>
    </row>
    <row r="140" spans="1:9">
      <c r="A140" s="50">
        <f>Data!A140</f>
        <v>21</v>
      </c>
      <c r="B140">
        <f>Data!B140</f>
        <v>113.6</v>
      </c>
      <c r="C140">
        <f>Data!C140</f>
        <v>3.2</v>
      </c>
      <c r="D140">
        <f>Data!D140</f>
        <v>354.6</v>
      </c>
      <c r="E140">
        <f>Data!E140</f>
        <v>42.7</v>
      </c>
      <c r="F140">
        <f>Data!Q140</f>
        <v>1.5129999999999999</v>
      </c>
      <c r="G140" s="5">
        <f>Data!R140</f>
        <v>1.4</v>
      </c>
      <c r="H140">
        <f>Data!S140</f>
        <v>1.2110000000000001</v>
      </c>
      <c r="I140">
        <f>Data!U140</f>
        <v>1.1439999999999999</v>
      </c>
    </row>
    <row r="141" spans="1:9">
      <c r="A141" s="50">
        <f>Data!A141</f>
        <v>22</v>
      </c>
      <c r="B141">
        <f>Data!B141</f>
        <v>113.6</v>
      </c>
      <c r="C141">
        <f>Data!C141</f>
        <v>3.2</v>
      </c>
      <c r="D141">
        <f>Data!D141</f>
        <v>354.6</v>
      </c>
      <c r="E141">
        <f>Data!E141</f>
        <v>42.7</v>
      </c>
      <c r="F141">
        <f>Data!Q141</f>
        <v>1.58</v>
      </c>
      <c r="G141" s="5">
        <f>Data!R141</f>
        <v>1.46</v>
      </c>
      <c r="H141">
        <f>Data!S141</f>
        <v>1.264</v>
      </c>
      <c r="I141">
        <f>Data!U141</f>
        <v>1.1930000000000001</v>
      </c>
    </row>
    <row r="142" spans="1:9">
      <c r="A142" s="50">
        <f>Data!A142</f>
        <v>23</v>
      </c>
      <c r="B142">
        <f>Data!B142</f>
        <v>114.8</v>
      </c>
      <c r="C142">
        <f>Data!C142</f>
        <v>3.9</v>
      </c>
      <c r="D142">
        <f>Data!D142</f>
        <v>357.7</v>
      </c>
      <c r="E142">
        <f>Data!E142</f>
        <v>42.7</v>
      </c>
      <c r="F142">
        <f>Data!Q142</f>
        <v>1.282</v>
      </c>
      <c r="G142" s="5">
        <f>Data!R142</f>
        <v>1.2</v>
      </c>
      <c r="H142">
        <f>Data!S142</f>
        <v>1.0109999999999999</v>
      </c>
      <c r="I142">
        <f>Data!U142</f>
        <v>0.95899999999999996</v>
      </c>
    </row>
    <row r="143" spans="1:9">
      <c r="A143" s="50">
        <f>Data!A143</f>
        <v>24</v>
      </c>
      <c r="B143">
        <f>Data!B143</f>
        <v>114.8</v>
      </c>
      <c r="C143">
        <f>Data!C143</f>
        <v>3.9</v>
      </c>
      <c r="D143">
        <f>Data!D143</f>
        <v>357.7</v>
      </c>
      <c r="E143">
        <f>Data!E143</f>
        <v>42.7</v>
      </c>
      <c r="F143">
        <f>Data!Q143</f>
        <v>1.367</v>
      </c>
      <c r="G143" s="5">
        <f>Data!R143</f>
        <v>1.28</v>
      </c>
      <c r="H143">
        <f>Data!S143</f>
        <v>1.0780000000000001</v>
      </c>
      <c r="I143">
        <f>Data!U143</f>
        <v>1.024</v>
      </c>
    </row>
    <row r="144" spans="1:9">
      <c r="A144" s="50">
        <f>Data!A144</f>
        <v>25</v>
      </c>
      <c r="B144">
        <f>Data!B144</f>
        <v>114.8</v>
      </c>
      <c r="C144">
        <f>Data!C144</f>
        <v>3.9</v>
      </c>
      <c r="D144">
        <f>Data!D144</f>
        <v>357.7</v>
      </c>
      <c r="E144">
        <f>Data!E144</f>
        <v>42.7</v>
      </c>
      <c r="F144">
        <f>Data!Q144</f>
        <v>1.268</v>
      </c>
      <c r="G144" s="5">
        <f>Data!R144</f>
        <v>1.18</v>
      </c>
      <c r="H144">
        <f>Data!S144</f>
        <v>1</v>
      </c>
      <c r="I144">
        <f>Data!U144</f>
        <v>0.95299999999999996</v>
      </c>
    </row>
    <row r="145" spans="1:9">
      <c r="A145" s="50">
        <f>Data!A145</f>
        <v>26</v>
      </c>
      <c r="B145">
        <f>Data!B145</f>
        <v>115.9</v>
      </c>
      <c r="C145">
        <f>Data!C145</f>
        <v>4.9000000000000004</v>
      </c>
      <c r="D145">
        <f>Data!D145</f>
        <v>309.5</v>
      </c>
      <c r="E145">
        <f>Data!E145</f>
        <v>42.7</v>
      </c>
      <c r="F145">
        <f>Data!Q145</f>
        <v>1.32</v>
      </c>
      <c r="G145" s="5">
        <f>Data!R145</f>
        <v>1.24</v>
      </c>
      <c r="H145">
        <f>Data!S145</f>
        <v>1.04</v>
      </c>
      <c r="I145">
        <f>Data!U145</f>
        <v>0.99099999999999999</v>
      </c>
    </row>
    <row r="146" spans="1:9">
      <c r="A146" s="50">
        <f>Data!A146</f>
        <v>27</v>
      </c>
      <c r="B146">
        <f>Data!B146</f>
        <v>115.9</v>
      </c>
      <c r="C146">
        <f>Data!C146</f>
        <v>4.9000000000000004</v>
      </c>
      <c r="D146">
        <f>Data!D146</f>
        <v>309.5</v>
      </c>
      <c r="E146">
        <f>Data!E146</f>
        <v>42.7</v>
      </c>
      <c r="F146">
        <f>Data!Q146</f>
        <v>1.452</v>
      </c>
      <c r="G146" s="5">
        <f>Data!R146</f>
        <v>1.36</v>
      </c>
      <c r="H146">
        <f>Data!S146</f>
        <v>1.1439999999999999</v>
      </c>
      <c r="I146">
        <f>Data!U146</f>
        <v>1.0840000000000001</v>
      </c>
    </row>
    <row r="147" spans="1:9">
      <c r="A147" s="50">
        <f>Data!A147</f>
        <v>28</v>
      </c>
      <c r="B147">
        <f>Data!B147</f>
        <v>115.9</v>
      </c>
      <c r="C147">
        <f>Data!C147</f>
        <v>4.9000000000000004</v>
      </c>
      <c r="D147">
        <f>Data!D147</f>
        <v>309.5</v>
      </c>
      <c r="E147">
        <f>Data!E147</f>
        <v>42.7</v>
      </c>
      <c r="F147">
        <f>Data!Q147</f>
        <v>1.296</v>
      </c>
      <c r="G147" s="5">
        <f>Data!R147</f>
        <v>1.22</v>
      </c>
      <c r="H147">
        <f>Data!S147</f>
        <v>1.0209999999999999</v>
      </c>
      <c r="I147">
        <f>Data!U147</f>
        <v>0.96699999999999997</v>
      </c>
    </row>
    <row r="148" spans="1:9">
      <c r="A148" s="50">
        <f>Data!A148</f>
        <v>29</v>
      </c>
      <c r="B148">
        <f>Data!B148</f>
        <v>115.9</v>
      </c>
      <c r="C148">
        <f>Data!C148</f>
        <v>4.9000000000000004</v>
      </c>
      <c r="D148">
        <f>Data!D148</f>
        <v>309.5</v>
      </c>
      <c r="E148">
        <f>Data!E148</f>
        <v>42.7</v>
      </c>
      <c r="F148">
        <f>Data!Q148</f>
        <v>1.341</v>
      </c>
      <c r="G148" s="5">
        <f>Data!R148</f>
        <v>1.26</v>
      </c>
      <c r="H148">
        <f>Data!S148</f>
        <v>1.0569999999999999</v>
      </c>
      <c r="I148">
        <f>Data!U148</f>
        <v>1.0069999999999999</v>
      </c>
    </row>
    <row r="149" spans="1:9">
      <c r="A149" s="50">
        <f>Data!A149</f>
        <v>30</v>
      </c>
      <c r="B149">
        <f>Data!B149</f>
        <v>130.1</v>
      </c>
      <c r="C149">
        <f>Data!C149</f>
        <v>2.2999999999999998</v>
      </c>
      <c r="D149">
        <f>Data!D149</f>
        <v>324.3</v>
      </c>
      <c r="E149">
        <f>Data!E149</f>
        <v>42.7</v>
      </c>
      <c r="F149">
        <f>Data!Q149</f>
        <v>1.6579999999999999</v>
      </c>
      <c r="G149" s="5">
        <f>Data!R149</f>
        <v>1.5</v>
      </c>
      <c r="H149">
        <f>Data!S149</f>
        <v>1.393</v>
      </c>
      <c r="I149">
        <f>Data!U149</f>
        <v>1.286</v>
      </c>
    </row>
    <row r="150" spans="1:9">
      <c r="A150" s="50">
        <f>Data!A150</f>
        <v>31</v>
      </c>
      <c r="B150">
        <f>Data!B150</f>
        <v>133.1</v>
      </c>
      <c r="C150">
        <f>Data!C150</f>
        <v>4.5</v>
      </c>
      <c r="D150">
        <f>Data!D150</f>
        <v>324.3</v>
      </c>
      <c r="E150">
        <f>Data!E150</f>
        <v>42.7</v>
      </c>
      <c r="F150">
        <f>Data!Q150</f>
        <v>1.399</v>
      </c>
      <c r="G150" s="5">
        <f>Data!R150</f>
        <v>1.3</v>
      </c>
      <c r="H150">
        <f>Data!S150</f>
        <v>1.115</v>
      </c>
      <c r="I150">
        <f>Data!U150</f>
        <v>1.052</v>
      </c>
    </row>
    <row r="151" spans="1:9">
      <c r="A151" s="82"/>
      <c r="E151" s="82" t="s">
        <v>343</v>
      </c>
      <c r="F151" s="4">
        <f>AVERAGE(F120:F150)</f>
        <v>1.4984516129032257</v>
      </c>
      <c r="G151" s="4">
        <f>AVERAGE(G120:G150)</f>
        <v>1.4</v>
      </c>
      <c r="H151" s="4">
        <f>AVERAGE(H120:H150)</f>
        <v>1.1779677419354835</v>
      </c>
      <c r="I151" s="4">
        <f>AVERAGE(I120:I150)</f>
        <v>1.1096129032258066</v>
      </c>
    </row>
    <row r="152" spans="1:9">
      <c r="A152" s="82" t="str">
        <f>Data!A152</f>
        <v>Uenaka et al</v>
      </c>
      <c r="B152" s="82">
        <f>Data!B152</f>
        <v>2003</v>
      </c>
      <c r="C152" s="83" t="s">
        <v>184</v>
      </c>
      <c r="G152" s="5" t="s">
        <v>334</v>
      </c>
      <c r="H152" s="5">
        <f>STDEV(H120:H150)</f>
        <v>0.14015479153920851</v>
      </c>
      <c r="I152" s="5">
        <f>STDEV(I120:I150)</f>
        <v>0.12224556635977915</v>
      </c>
    </row>
    <row r="153" spans="1:9">
      <c r="A153" s="50" t="str">
        <f>Data!A153</f>
        <v>t10-000</v>
      </c>
      <c r="B153">
        <f>Data!B153</f>
        <v>158.69999999999999</v>
      </c>
      <c r="C153">
        <f>Data!C153</f>
        <v>0.9</v>
      </c>
      <c r="D153">
        <f>Data!D153</f>
        <v>221</v>
      </c>
      <c r="E153">
        <f>Data!E153</f>
        <v>18.7</v>
      </c>
      <c r="F153">
        <f>Data!Q153</f>
        <v>1.7230000000000001</v>
      </c>
      <c r="G153" s="5">
        <f>Data!R153</f>
        <v>1.52</v>
      </c>
      <c r="H153">
        <f>Data!S153</f>
        <v>1.5409999999999999</v>
      </c>
      <c r="I153">
        <f>Data!U153</f>
        <v>1.351</v>
      </c>
    </row>
    <row r="154" spans="1:9">
      <c r="A154" s="50" t="str">
        <f>Data!A154</f>
        <v>t16-000</v>
      </c>
      <c r="B154">
        <f>Data!B154</f>
        <v>157.5</v>
      </c>
      <c r="C154">
        <f>Data!C154</f>
        <v>1.5</v>
      </c>
      <c r="D154">
        <f>Data!D154</f>
        <v>308</v>
      </c>
      <c r="E154">
        <f>Data!E154</f>
        <v>18.7</v>
      </c>
      <c r="F154">
        <f>Data!Q154</f>
        <v>1.556</v>
      </c>
      <c r="G154" s="5">
        <f>Data!R154</f>
        <v>1.41</v>
      </c>
      <c r="H154">
        <f>Data!S154</f>
        <v>1.286</v>
      </c>
      <c r="I154">
        <f>Data!U154</f>
        <v>1.1599999999999999</v>
      </c>
    </row>
    <row r="155" spans="1:9">
      <c r="A155" s="50" t="str">
        <f>Data!A155</f>
        <v>t23-000</v>
      </c>
      <c r="B155">
        <f>Data!B155</f>
        <v>157.69999999999999</v>
      </c>
      <c r="C155">
        <f>Data!C155</f>
        <v>2.14</v>
      </c>
      <c r="D155">
        <f>Data!D155</f>
        <v>286</v>
      </c>
      <c r="E155">
        <f>Data!E155</f>
        <v>18.7</v>
      </c>
      <c r="F155">
        <f>Data!Q155</f>
        <v>1.53</v>
      </c>
      <c r="G155" s="5">
        <f>Data!R155</f>
        <v>1.41</v>
      </c>
      <c r="H155">
        <f>Data!S155</f>
        <v>1.2330000000000001</v>
      </c>
      <c r="I155">
        <f>Data!U155</f>
        <v>1.119</v>
      </c>
    </row>
    <row r="156" spans="1:9">
      <c r="A156" s="82"/>
      <c r="E156" s="82" t="s">
        <v>344</v>
      </c>
      <c r="F156" s="4">
        <f>AVERAGE(F153:F155)</f>
        <v>1.603</v>
      </c>
      <c r="G156" s="4">
        <f>AVERAGE(G153:G155)</f>
        <v>1.4466666666666665</v>
      </c>
      <c r="H156" s="4">
        <f>AVERAGE(H153:H155)</f>
        <v>1.3533333333333335</v>
      </c>
      <c r="I156" s="4">
        <f>AVERAGE(I153:I155)</f>
        <v>1.21</v>
      </c>
    </row>
    <row r="157" spans="1:9">
      <c r="A157" s="82" t="s">
        <v>188</v>
      </c>
      <c r="B157" s="82">
        <v>1984</v>
      </c>
      <c r="C157" s="83" t="s">
        <v>189</v>
      </c>
      <c r="E157" s="1"/>
      <c r="F157" s="4"/>
      <c r="G157" s="70" t="s">
        <v>334</v>
      </c>
      <c r="H157" s="55">
        <f>STDEV(H153:H155)</f>
        <v>0.16467037782592625</v>
      </c>
      <c r="I157" s="55">
        <f>STDEV(I153:I155)</f>
        <v>0.12381841543163118</v>
      </c>
    </row>
    <row r="158" spans="1:9">
      <c r="A158" s="50" t="str">
        <f>Data!A158</f>
        <v>Cai-1</v>
      </c>
      <c r="B158">
        <f>Data!B158</f>
        <v>273</v>
      </c>
      <c r="C158">
        <f>Data!C158</f>
        <v>8</v>
      </c>
      <c r="D158">
        <f>Data!D158</f>
        <v>306.7</v>
      </c>
      <c r="E158">
        <f>Data!E158</f>
        <v>29.62</v>
      </c>
      <c r="F158">
        <f>Data!Q158</f>
        <v>1.665</v>
      </c>
      <c r="G158" s="5">
        <f>Data!R158</f>
        <v>1.56</v>
      </c>
      <c r="H158">
        <f>Data!S158</f>
        <v>1.3029999999999999</v>
      </c>
      <c r="I158">
        <f>Data!U158</f>
        <v>1.2869999999999999</v>
      </c>
    </row>
    <row r="159" spans="1:9">
      <c r="A159" s="50" t="str">
        <f>Data!A159</f>
        <v>Cai-2</v>
      </c>
      <c r="B159">
        <f>Data!B159</f>
        <v>273</v>
      </c>
      <c r="C159">
        <f>Data!C159</f>
        <v>8</v>
      </c>
      <c r="D159">
        <f>Data!D159</f>
        <v>306.7</v>
      </c>
      <c r="E159">
        <f>Data!E159</f>
        <v>40.28</v>
      </c>
      <c r="F159">
        <f>Data!Q159</f>
        <v>1.36</v>
      </c>
      <c r="G159" s="5">
        <f>Data!R159</f>
        <v>1.26</v>
      </c>
      <c r="H159">
        <f>Data!S159</f>
        <v>1.0940000000000001</v>
      </c>
      <c r="I159">
        <f>Data!U159</f>
        <v>1.073</v>
      </c>
    </row>
    <row r="160" spans="1:9">
      <c r="A160" s="50" t="str">
        <f>Data!A160</f>
        <v>Cai-3</v>
      </c>
      <c r="B160">
        <f>Data!B160</f>
        <v>273</v>
      </c>
      <c r="C160">
        <f>Data!C160</f>
        <v>8</v>
      </c>
      <c r="D160">
        <f>Data!D160</f>
        <v>306.7</v>
      </c>
      <c r="E160">
        <f>Data!E160</f>
        <v>40.28</v>
      </c>
      <c r="F160">
        <f>Data!Q160</f>
        <v>1.3859999999999999</v>
      </c>
      <c r="G160" s="5">
        <f>Data!R160</f>
        <v>1.28</v>
      </c>
      <c r="H160">
        <f>Data!S160</f>
        <v>1.115</v>
      </c>
      <c r="I160">
        <f>Data!U160</f>
        <v>1.093</v>
      </c>
    </row>
    <row r="161" spans="1:9">
      <c r="A161" s="50" t="str">
        <f>Data!A161</f>
        <v>Cai-4</v>
      </c>
      <c r="B161">
        <f>Data!B161</f>
        <v>204</v>
      </c>
      <c r="C161">
        <f>Data!C161</f>
        <v>2</v>
      </c>
      <c r="D161">
        <f>Data!D161</f>
        <v>235.2</v>
      </c>
      <c r="E161">
        <f>Data!E161</f>
        <v>28.45</v>
      </c>
      <c r="F161">
        <f>Data!Q161</f>
        <v>1.2230000000000001</v>
      </c>
      <c r="G161" s="5">
        <f>Data!R161</f>
        <v>1.0900000000000001</v>
      </c>
      <c r="H161">
        <f>Data!S161</f>
        <v>1.0760000000000001</v>
      </c>
      <c r="I161">
        <f>Data!U161</f>
        <v>0.98799999999999999</v>
      </c>
    </row>
    <row r="162" spans="1:9">
      <c r="A162" s="50" t="str">
        <f>Data!A162</f>
        <v>Cai-5</v>
      </c>
      <c r="B162">
        <f>Data!B162</f>
        <v>204</v>
      </c>
      <c r="C162">
        <f>Data!C162</f>
        <v>2</v>
      </c>
      <c r="D162">
        <f>Data!D162</f>
        <v>235.2</v>
      </c>
      <c r="E162">
        <f>Data!E162</f>
        <v>39.53</v>
      </c>
      <c r="F162">
        <f>Data!Q162</f>
        <v>1.2090000000000001</v>
      </c>
      <c r="G162" s="5">
        <f>Data!R162</f>
        <v>1.06</v>
      </c>
      <c r="H162">
        <f>Data!S162</f>
        <v>1.0920000000000001</v>
      </c>
      <c r="I162">
        <f>Data!U162</f>
        <v>0.995</v>
      </c>
    </row>
    <row r="163" spans="1:9">
      <c r="A163" s="50" t="str">
        <f>Data!A163</f>
        <v>Cai-6</v>
      </c>
      <c r="B163">
        <f>Data!B163</f>
        <v>204</v>
      </c>
      <c r="C163">
        <f>Data!C163</f>
        <v>2</v>
      </c>
      <c r="D163">
        <f>Data!D163</f>
        <v>235.2</v>
      </c>
      <c r="E163">
        <f>Data!E163</f>
        <v>40.28</v>
      </c>
      <c r="F163">
        <f>Data!Q163</f>
        <v>1.2310000000000001</v>
      </c>
      <c r="G163" s="5">
        <f>Data!R163</f>
        <v>1.08</v>
      </c>
      <c r="H163">
        <f>Data!S163</f>
        <v>1.113</v>
      </c>
      <c r="I163">
        <f>Data!U163</f>
        <v>1.014</v>
      </c>
    </row>
    <row r="164" spans="1:9">
      <c r="A164" s="50" t="str">
        <f>Data!A164</f>
        <v>Cai-7</v>
      </c>
      <c r="B164">
        <f>Data!B164</f>
        <v>96</v>
      </c>
      <c r="C164">
        <f>Data!C164</f>
        <v>5</v>
      </c>
      <c r="D164">
        <f>Data!D164</f>
        <v>410.6</v>
      </c>
      <c r="E164">
        <f>Data!E164</f>
        <v>28.45</v>
      </c>
      <c r="F164">
        <f>Data!Q164</f>
        <v>1.4359999999999999</v>
      </c>
      <c r="G164" s="5">
        <f>Data!R164</f>
        <v>1.39</v>
      </c>
      <c r="H164">
        <f>Data!S164</f>
        <v>1.0740000000000001</v>
      </c>
      <c r="I164">
        <f>Data!U164</f>
        <v>1.1850000000000001</v>
      </c>
    </row>
    <row r="165" spans="1:9">
      <c r="A165" s="50" t="str">
        <f>Data!A165</f>
        <v>Cai-8</v>
      </c>
      <c r="B165">
        <f>Data!B165</f>
        <v>96</v>
      </c>
      <c r="C165">
        <f>Data!C165</f>
        <v>5</v>
      </c>
      <c r="D165">
        <f>Data!D165</f>
        <v>410.6</v>
      </c>
      <c r="E165">
        <f>Data!E165</f>
        <v>28.45</v>
      </c>
      <c r="F165">
        <f>Data!Q165</f>
        <v>1.6040000000000001</v>
      </c>
      <c r="G165" s="5">
        <f>Data!R165</f>
        <v>1.55</v>
      </c>
      <c r="H165">
        <f>Data!S165</f>
        <v>1.2</v>
      </c>
      <c r="I165">
        <f>Data!U165</f>
        <v>1.323</v>
      </c>
    </row>
    <row r="166" spans="1:9">
      <c r="A166" s="50" t="str">
        <f>Data!A166</f>
        <v>Cai-9</v>
      </c>
      <c r="B166">
        <f>Data!B166</f>
        <v>96</v>
      </c>
      <c r="C166">
        <f>Data!C166</f>
        <v>5</v>
      </c>
      <c r="D166">
        <f>Data!D166</f>
        <v>410.6</v>
      </c>
      <c r="E166">
        <f>Data!E166</f>
        <v>39.53</v>
      </c>
      <c r="F166">
        <f>Data!Q166</f>
        <v>1.504</v>
      </c>
      <c r="G166" s="5">
        <f>Data!R166</f>
        <v>1.44</v>
      </c>
      <c r="H166">
        <f>Data!S166</f>
        <v>1.145</v>
      </c>
      <c r="I166">
        <f>Data!U166</f>
        <v>1.2070000000000001</v>
      </c>
    </row>
    <row r="167" spans="1:9">
      <c r="A167" s="50" t="str">
        <f>Data!A167</f>
        <v>Cai-10</v>
      </c>
      <c r="B167">
        <f>Data!B167</f>
        <v>96</v>
      </c>
      <c r="C167">
        <f>Data!C167</f>
        <v>5</v>
      </c>
      <c r="D167">
        <f>Data!D167</f>
        <v>410.6</v>
      </c>
      <c r="E167">
        <f>Data!E167</f>
        <v>39.53</v>
      </c>
      <c r="F167">
        <f>Data!Q167</f>
        <v>1.4970000000000001</v>
      </c>
      <c r="G167" s="5">
        <f>Data!R167</f>
        <v>1.43</v>
      </c>
      <c r="H167">
        <f>Data!S167</f>
        <v>1.1399999999999999</v>
      </c>
      <c r="I167">
        <f>Data!U167</f>
        <v>1.202</v>
      </c>
    </row>
    <row r="168" spans="1:9">
      <c r="A168" s="50" t="str">
        <f>Data!A168</f>
        <v>Cai-11</v>
      </c>
      <c r="B168">
        <f>Data!B168</f>
        <v>96</v>
      </c>
      <c r="C168">
        <f>Data!C168</f>
        <v>5</v>
      </c>
      <c r="D168">
        <f>Data!D168</f>
        <v>410.6</v>
      </c>
      <c r="E168">
        <f>Data!E168</f>
        <v>39.53</v>
      </c>
      <c r="F168">
        <f>Data!Q168</f>
        <v>1.3720000000000001</v>
      </c>
      <c r="G168" s="5">
        <f>Data!R168</f>
        <v>1.31</v>
      </c>
      <c r="H168">
        <f>Data!S168</f>
        <v>1.0449999999999999</v>
      </c>
      <c r="I168">
        <f>Data!U168</f>
        <v>1.1020000000000001</v>
      </c>
    </row>
    <row r="169" spans="1:9">
      <c r="A169" s="50" t="str">
        <f>Data!A169</f>
        <v>Cai-12</v>
      </c>
      <c r="B169">
        <f>Data!B169</f>
        <v>96</v>
      </c>
      <c r="C169">
        <f>Data!C169</f>
        <v>5</v>
      </c>
      <c r="D169">
        <f>Data!D169</f>
        <v>410.6</v>
      </c>
      <c r="E169">
        <f>Data!E169</f>
        <v>39.53</v>
      </c>
      <c r="F169">
        <f>Data!Q169</f>
        <v>1.4350000000000001</v>
      </c>
      <c r="G169" s="5">
        <f>Data!R169</f>
        <v>1.37</v>
      </c>
      <c r="H169">
        <f>Data!S169</f>
        <v>1.093</v>
      </c>
      <c r="I169">
        <f>Data!U169</f>
        <v>1.1559999999999999</v>
      </c>
    </row>
    <row r="170" spans="1:9">
      <c r="A170" s="50" t="str">
        <f>Data!A170</f>
        <v>Cai-13</v>
      </c>
      <c r="B170">
        <f>Data!B170</f>
        <v>166</v>
      </c>
      <c r="C170">
        <f>Data!C170</f>
        <v>5</v>
      </c>
      <c r="D170">
        <f>Data!D170</f>
        <v>274.39999999999998</v>
      </c>
      <c r="E170">
        <f>Data!E170</f>
        <v>26.56</v>
      </c>
      <c r="F170">
        <f>Data!Q170</f>
        <v>1.55</v>
      </c>
      <c r="G170" s="5">
        <f>Data!R170</f>
        <v>1.45</v>
      </c>
      <c r="H170">
        <f>Data!S170</f>
        <v>1.2110000000000001</v>
      </c>
      <c r="I170">
        <f>Data!U170</f>
        <v>1.1819999999999999</v>
      </c>
    </row>
    <row r="171" spans="1:9">
      <c r="A171" s="50" t="str">
        <f>Data!A171</f>
        <v>Cai-14</v>
      </c>
      <c r="B171">
        <f>Data!B171</f>
        <v>166</v>
      </c>
      <c r="C171">
        <f>Data!C171</f>
        <v>5</v>
      </c>
      <c r="D171">
        <f>Data!D171</f>
        <v>274.39999999999998</v>
      </c>
      <c r="E171">
        <f>Data!E171</f>
        <v>26.56</v>
      </c>
      <c r="F171">
        <f>Data!Q171</f>
        <v>1.5069999999999999</v>
      </c>
      <c r="G171" s="5">
        <f>Data!R171</f>
        <v>1.41</v>
      </c>
      <c r="H171">
        <f>Data!S171</f>
        <v>1.177</v>
      </c>
      <c r="I171">
        <f>Data!U171</f>
        <v>1.149</v>
      </c>
    </row>
    <row r="172" spans="1:9">
      <c r="A172" s="50" t="str">
        <f>Data!A172</f>
        <v>Cai-15</v>
      </c>
      <c r="B172">
        <f>Data!B172</f>
        <v>166</v>
      </c>
      <c r="C172">
        <f>Data!C172</f>
        <v>5</v>
      </c>
      <c r="D172">
        <f>Data!D172</f>
        <v>274.39999999999998</v>
      </c>
      <c r="E172">
        <f>Data!E172</f>
        <v>29.62</v>
      </c>
      <c r="F172">
        <f>Data!Q172</f>
        <v>1.585</v>
      </c>
      <c r="G172" s="5">
        <f>Data!R172</f>
        <v>1.48</v>
      </c>
      <c r="H172">
        <f>Data!S172</f>
        <v>1.25</v>
      </c>
      <c r="I172">
        <f>Data!U172</f>
        <v>1.2190000000000001</v>
      </c>
    </row>
    <row r="173" spans="1:9">
      <c r="A173" s="50" t="str">
        <f>Data!A173</f>
        <v>Cai-16</v>
      </c>
      <c r="B173">
        <f>Data!B173</f>
        <v>166</v>
      </c>
      <c r="C173">
        <f>Data!C173</f>
        <v>5</v>
      </c>
      <c r="D173">
        <f>Data!D173</f>
        <v>274.39999999999998</v>
      </c>
      <c r="E173">
        <f>Data!E173</f>
        <v>29.62</v>
      </c>
      <c r="F173">
        <f>Data!Q173</f>
        <v>1.593</v>
      </c>
      <c r="G173" s="5">
        <f>Data!R173</f>
        <v>1.49</v>
      </c>
      <c r="H173">
        <f>Data!S173</f>
        <v>1.256</v>
      </c>
      <c r="I173">
        <f>Data!U173</f>
        <v>1.2250000000000001</v>
      </c>
    </row>
    <row r="174" spans="1:9">
      <c r="A174" s="50" t="str">
        <f>Data!A174</f>
        <v>Cai-17</v>
      </c>
      <c r="B174">
        <f>Data!B174</f>
        <v>166</v>
      </c>
      <c r="C174">
        <f>Data!C174</f>
        <v>5</v>
      </c>
      <c r="D174">
        <f>Data!D174</f>
        <v>274.39999999999998</v>
      </c>
      <c r="E174">
        <f>Data!E174</f>
        <v>29.62</v>
      </c>
      <c r="F174">
        <f>Data!Q174</f>
        <v>1.4430000000000001</v>
      </c>
      <c r="G174" s="5">
        <f>Data!R174</f>
        <v>1.35</v>
      </c>
      <c r="H174">
        <f>Data!S174</f>
        <v>1.1379999999999999</v>
      </c>
      <c r="I174">
        <f>Data!U174</f>
        <v>1.109</v>
      </c>
    </row>
    <row r="175" spans="1:9">
      <c r="A175" s="50" t="str">
        <f>Data!A175</f>
        <v>Cai-18</v>
      </c>
      <c r="B175">
        <f>Data!B175</f>
        <v>166</v>
      </c>
      <c r="C175">
        <f>Data!C175</f>
        <v>5</v>
      </c>
      <c r="D175">
        <f>Data!D175</f>
        <v>274.39999999999998</v>
      </c>
      <c r="E175">
        <f>Data!E175</f>
        <v>29.62</v>
      </c>
      <c r="F175">
        <f>Data!Q175</f>
        <v>1.4770000000000001</v>
      </c>
      <c r="G175" s="5">
        <f>Data!R175</f>
        <v>1.38</v>
      </c>
      <c r="H175">
        <f>Data!S175</f>
        <v>1.1639999999999999</v>
      </c>
      <c r="I175">
        <f>Data!U175</f>
        <v>1.135</v>
      </c>
    </row>
    <row r="176" spans="1:9">
      <c r="A176" s="50" t="str">
        <f>Data!A176</f>
        <v>Cai-19</v>
      </c>
      <c r="B176">
        <f>Data!B176</f>
        <v>166</v>
      </c>
      <c r="C176">
        <f>Data!C176</f>
        <v>5</v>
      </c>
      <c r="D176">
        <f>Data!D176</f>
        <v>274.39999999999998</v>
      </c>
      <c r="E176">
        <f>Data!E176</f>
        <v>29.62</v>
      </c>
      <c r="F176">
        <f>Data!Q176</f>
        <v>1.7270000000000001</v>
      </c>
      <c r="G176" s="5">
        <f>Data!R176</f>
        <v>1.61</v>
      </c>
      <c r="H176">
        <f>Data!S176</f>
        <v>1.3620000000000001</v>
      </c>
      <c r="I176">
        <f>Data!U176</f>
        <v>1.3280000000000001</v>
      </c>
    </row>
    <row r="177" spans="1:9">
      <c r="A177" s="50" t="str">
        <f>Data!A177</f>
        <v>Cai-20</v>
      </c>
      <c r="B177">
        <f>Data!B177</f>
        <v>166</v>
      </c>
      <c r="C177">
        <f>Data!C177</f>
        <v>5</v>
      </c>
      <c r="D177">
        <f>Data!D177</f>
        <v>274.39999999999998</v>
      </c>
      <c r="E177">
        <f>Data!E177</f>
        <v>29.62</v>
      </c>
      <c r="F177">
        <f>Data!Q177</f>
        <v>1.7929999999999999</v>
      </c>
      <c r="G177" s="5">
        <f>Data!R177</f>
        <v>1.67</v>
      </c>
      <c r="H177">
        <f>Data!S177</f>
        <v>1.4139999999999999</v>
      </c>
      <c r="I177">
        <f>Data!U177</f>
        <v>1.379</v>
      </c>
    </row>
    <row r="178" spans="1:9">
      <c r="A178" s="50" t="str">
        <f>Data!A178</f>
        <v>Cai-21</v>
      </c>
      <c r="B178">
        <f>Data!B178</f>
        <v>121</v>
      </c>
      <c r="C178">
        <f>Data!C178</f>
        <v>12</v>
      </c>
      <c r="D178">
        <f>Data!D178</f>
        <v>294</v>
      </c>
      <c r="E178">
        <f>Data!E178</f>
        <v>28.45</v>
      </c>
      <c r="F178">
        <f>Data!Q178</f>
        <v>1.7450000000000001</v>
      </c>
      <c r="G178" s="5">
        <f>Data!R178</f>
        <v>1.71</v>
      </c>
      <c r="H178">
        <f>Data!S178</f>
        <v>1.3520000000000001</v>
      </c>
      <c r="I178">
        <f>Data!U178</f>
        <v>1.41</v>
      </c>
    </row>
    <row r="179" spans="1:9">
      <c r="A179" s="50" t="str">
        <f>Data!A179</f>
        <v>Cai-22</v>
      </c>
      <c r="B179">
        <f>Data!B179</f>
        <v>121</v>
      </c>
      <c r="C179">
        <f>Data!C179</f>
        <v>12</v>
      </c>
      <c r="D179">
        <f>Data!D179</f>
        <v>294</v>
      </c>
      <c r="E179">
        <f>Data!E179</f>
        <v>40.28</v>
      </c>
      <c r="F179">
        <f>Data!Q179</f>
        <v>1.7709999999999999</v>
      </c>
      <c r="G179" s="5">
        <f>Data!R179</f>
        <v>1.72</v>
      </c>
      <c r="H179">
        <f>Data!S179</f>
        <v>1.3859999999999999</v>
      </c>
      <c r="I179">
        <f>Data!U179</f>
        <v>1.44</v>
      </c>
    </row>
    <row r="180" spans="1:9">
      <c r="A180" s="50" t="str">
        <f>Data!A180</f>
        <v>Cai-23</v>
      </c>
      <c r="B180">
        <f>Data!B180</f>
        <v>166</v>
      </c>
      <c r="C180">
        <f>Data!C180</f>
        <v>5</v>
      </c>
      <c r="D180">
        <f>Data!D180</f>
        <v>274.39999999999998</v>
      </c>
      <c r="E180">
        <f>Data!E180</f>
        <v>29.62</v>
      </c>
      <c r="F180">
        <f>Data!Q180</f>
        <v>1.518</v>
      </c>
      <c r="G180" s="5">
        <f>Data!R180</f>
        <v>1.42</v>
      </c>
      <c r="H180">
        <f>Data!S180</f>
        <v>1.1970000000000001</v>
      </c>
      <c r="I180">
        <f>Data!U180</f>
        <v>1.069</v>
      </c>
    </row>
    <row r="181" spans="1:9">
      <c r="A181" s="50" t="str">
        <f>Data!A181</f>
        <v>Cai-24</v>
      </c>
      <c r="B181">
        <f>Data!B181</f>
        <v>166</v>
      </c>
      <c r="C181">
        <f>Data!C181</f>
        <v>5</v>
      </c>
      <c r="D181">
        <f>Data!D181</f>
        <v>274.39999999999998</v>
      </c>
      <c r="E181">
        <f>Data!E181</f>
        <v>29.62</v>
      </c>
      <c r="F181">
        <f>Data!Q181</f>
        <v>1.734</v>
      </c>
      <c r="G181" s="5">
        <f>Data!R181</f>
        <v>1.62</v>
      </c>
      <c r="H181">
        <f>Data!S181</f>
        <v>1.3680000000000001</v>
      </c>
      <c r="I181">
        <f>Data!U181</f>
        <v>1.2210000000000001</v>
      </c>
    </row>
    <row r="182" spans="1:9">
      <c r="A182" s="50" t="str">
        <f>Data!A182</f>
        <v>Cai-25</v>
      </c>
      <c r="B182">
        <f>Data!B182</f>
        <v>166</v>
      </c>
      <c r="C182">
        <f>Data!C182</f>
        <v>5</v>
      </c>
      <c r="D182">
        <f>Data!D182</f>
        <v>274.39999999999998</v>
      </c>
      <c r="E182">
        <f>Data!E182</f>
        <v>29.62</v>
      </c>
      <c r="F182">
        <f>Data!Q182</f>
        <v>1.7010000000000001</v>
      </c>
      <c r="G182" s="5">
        <f>Data!R182</f>
        <v>1.59</v>
      </c>
      <c r="H182">
        <f>Data!S182</f>
        <v>1.3420000000000001</v>
      </c>
      <c r="I182">
        <f>Data!U182</f>
        <v>1.252</v>
      </c>
    </row>
    <row r="183" spans="1:9">
      <c r="A183" s="50" t="str">
        <f>Data!A183</f>
        <v>Cai-26</v>
      </c>
      <c r="B183">
        <f>Data!B183</f>
        <v>166</v>
      </c>
      <c r="C183">
        <f>Data!C183</f>
        <v>5</v>
      </c>
      <c r="D183">
        <f>Data!D183</f>
        <v>274.39999999999998</v>
      </c>
      <c r="E183">
        <f>Data!E183</f>
        <v>29.62</v>
      </c>
      <c r="F183">
        <f>Data!Q183</f>
        <v>1.7390000000000001</v>
      </c>
      <c r="G183" s="5">
        <f>Data!R183</f>
        <v>1.62</v>
      </c>
      <c r="H183">
        <f>Data!S183</f>
        <v>1.371</v>
      </c>
      <c r="I183">
        <f>Data!U183</f>
        <v>1.2789999999999999</v>
      </c>
    </row>
    <row r="184" spans="1:9">
      <c r="A184" s="50" t="str">
        <f>Data!A184</f>
        <v>Cai-27</v>
      </c>
      <c r="B184">
        <f>Data!B184</f>
        <v>166</v>
      </c>
      <c r="C184">
        <f>Data!C184</f>
        <v>5</v>
      </c>
      <c r="D184">
        <f>Data!D184</f>
        <v>274.39999999999998</v>
      </c>
      <c r="E184">
        <f>Data!E184</f>
        <v>29.62</v>
      </c>
      <c r="F184">
        <f>Data!Q184</f>
        <v>1.681</v>
      </c>
      <c r="G184" s="5">
        <f>Data!R184</f>
        <v>1.57</v>
      </c>
      <c r="H184">
        <f>Data!S184</f>
        <v>1.3260000000000001</v>
      </c>
      <c r="I184">
        <f>Data!U184</f>
        <v>1.2929999999999999</v>
      </c>
    </row>
    <row r="185" spans="1:9">
      <c r="A185" s="50" t="str">
        <f>Data!A185</f>
        <v>Cai-29</v>
      </c>
      <c r="B185">
        <f>Data!B185</f>
        <v>320</v>
      </c>
      <c r="C185">
        <f>Data!C185</f>
        <v>7</v>
      </c>
      <c r="D185">
        <f>Data!D185</f>
        <v>249.9</v>
      </c>
      <c r="E185">
        <f>Data!E185</f>
        <v>46.57</v>
      </c>
      <c r="F185">
        <f>Data!Q185</f>
        <v>1.708</v>
      </c>
      <c r="G185" s="5">
        <f>Data!R185</f>
        <v>1.54</v>
      </c>
      <c r="H185">
        <f>Data!S185</f>
        <v>1.4550000000000001</v>
      </c>
      <c r="I185">
        <f>Data!U185</f>
        <v>1.224</v>
      </c>
    </row>
    <row r="186" spans="1:9">
      <c r="A186" s="50" t="str">
        <f>Data!A186</f>
        <v>Cai-30</v>
      </c>
      <c r="B186">
        <f>Data!B186</f>
        <v>320</v>
      </c>
      <c r="C186">
        <f>Data!C186</f>
        <v>7</v>
      </c>
      <c r="D186">
        <f>Data!D186</f>
        <v>249.9</v>
      </c>
      <c r="E186">
        <f>Data!E186</f>
        <v>46.57</v>
      </c>
      <c r="F186">
        <f>Data!Q186</f>
        <v>1.274</v>
      </c>
      <c r="G186" s="5">
        <f>Data!R186</f>
        <v>1.1499999999999999</v>
      </c>
      <c r="H186">
        <f>Data!S186</f>
        <v>1.0860000000000001</v>
      </c>
      <c r="I186">
        <f>Data!U186</f>
        <v>0.93300000000000005</v>
      </c>
    </row>
    <row r="187" spans="1:9">
      <c r="A187" s="50" t="str">
        <f>Data!A187</f>
        <v>Cai-31</v>
      </c>
      <c r="B187">
        <f>Data!B187</f>
        <v>320</v>
      </c>
      <c r="C187">
        <f>Data!C187</f>
        <v>7</v>
      </c>
      <c r="D187">
        <f>Data!D187</f>
        <v>249.9</v>
      </c>
      <c r="E187">
        <f>Data!E187</f>
        <v>46.57</v>
      </c>
      <c r="F187">
        <f>Data!Q187</f>
        <v>1.272</v>
      </c>
      <c r="G187" s="5">
        <f>Data!R187</f>
        <v>1.1399999999999999</v>
      </c>
      <c r="H187">
        <f>Data!S187</f>
        <v>1.0840000000000001</v>
      </c>
      <c r="I187">
        <f>Data!U187</f>
        <v>0.94099999999999995</v>
      </c>
    </row>
    <row r="188" spans="1:9">
      <c r="A188" s="50" t="str">
        <f>Data!A188</f>
        <v>Cai-32</v>
      </c>
      <c r="B188">
        <f>Data!B188</f>
        <v>320</v>
      </c>
      <c r="C188">
        <f>Data!C188</f>
        <v>7</v>
      </c>
      <c r="D188">
        <f>Data!D188</f>
        <v>249.9</v>
      </c>
      <c r="E188">
        <f>Data!E188</f>
        <v>46.57</v>
      </c>
      <c r="F188">
        <f>Data!Q188</f>
        <v>1.3779999999999999</v>
      </c>
      <c r="G188" s="5">
        <f>Data!R188</f>
        <v>1.24</v>
      </c>
      <c r="H188">
        <f>Data!S188</f>
        <v>1.1739999999999999</v>
      </c>
      <c r="I188">
        <f>Data!U188</f>
        <v>1.0189999999999999</v>
      </c>
    </row>
    <row r="189" spans="1:9">
      <c r="A189" s="82"/>
      <c r="E189" s="1" t="s">
        <v>343</v>
      </c>
      <c r="F189" s="4">
        <f>AVERAGE(F158:F188)</f>
        <v>1.5199354838709678</v>
      </c>
      <c r="G189" s="4">
        <f>AVERAGE(G158:G188)</f>
        <v>1.4187096774193548</v>
      </c>
      <c r="H189" s="4">
        <f>AVERAGE(H158:H188)</f>
        <v>1.2129999999999999</v>
      </c>
      <c r="I189" s="4">
        <f>AVERAGE(I158:I188)</f>
        <v>1.1752258064516132</v>
      </c>
    </row>
    <row r="190" spans="1:9">
      <c r="A190" s="82" t="s">
        <v>188</v>
      </c>
      <c r="B190" s="82">
        <v>1985</v>
      </c>
      <c r="C190" s="83" t="s">
        <v>224</v>
      </c>
      <c r="G190" s="83" t="s">
        <v>334</v>
      </c>
      <c r="H190" s="5">
        <f>STDEV(H158:H188)</f>
        <v>0.12155218358109958</v>
      </c>
      <c r="I190" s="5">
        <f>STDEV(I158:I188)</f>
        <v>0.1339250311872057</v>
      </c>
    </row>
    <row r="191" spans="1:9">
      <c r="A191" s="50" t="str">
        <f>Data!A191</f>
        <v>Cai-1</v>
      </c>
      <c r="B191">
        <f>Data!B191</f>
        <v>108</v>
      </c>
      <c r="C191">
        <f>Data!C191</f>
        <v>4</v>
      </c>
      <c r="D191">
        <f>Data!D191</f>
        <v>338.88</v>
      </c>
      <c r="E191">
        <f>Data!E191</f>
        <v>28.99</v>
      </c>
      <c r="F191">
        <f>Data!Q191</f>
        <v>1.7569999999999999</v>
      </c>
      <c r="G191" s="5">
        <f>Data!R191</f>
        <v>1.66</v>
      </c>
      <c r="H191">
        <f>Data!S191</f>
        <v>1.343</v>
      </c>
      <c r="I191">
        <f>Data!U191</f>
        <v>1.2829999999999999</v>
      </c>
    </row>
    <row r="192" spans="1:9">
      <c r="A192" s="50" t="str">
        <f>Data!A192</f>
        <v>Cai-2</v>
      </c>
      <c r="B192">
        <f>Data!B192</f>
        <v>108</v>
      </c>
      <c r="C192">
        <f>Data!C192</f>
        <v>4</v>
      </c>
      <c r="D192">
        <f>Data!D192</f>
        <v>338.88</v>
      </c>
      <c r="E192">
        <f>Data!E192</f>
        <v>28.99</v>
      </c>
      <c r="F192">
        <f>Data!Q192</f>
        <v>1.6639999999999999</v>
      </c>
      <c r="G192" s="5">
        <f>Data!R192</f>
        <v>1.58</v>
      </c>
      <c r="H192">
        <f>Data!S192</f>
        <v>1.272</v>
      </c>
      <c r="I192">
        <f>Data!U192</f>
        <v>1.2150000000000001</v>
      </c>
    </row>
    <row r="193" spans="1:9">
      <c r="A193" s="50" t="str">
        <f>Data!A193</f>
        <v>Cai-3</v>
      </c>
      <c r="B193">
        <f>Data!B193</f>
        <v>108</v>
      </c>
      <c r="C193">
        <f>Data!C193</f>
        <v>4</v>
      </c>
      <c r="D193">
        <f>Data!D193</f>
        <v>338.88</v>
      </c>
      <c r="E193">
        <f>Data!E193</f>
        <v>28.99</v>
      </c>
      <c r="F193">
        <f>Data!Q193</f>
        <v>1.6870000000000001</v>
      </c>
      <c r="G193" s="5">
        <f>Data!R193</f>
        <v>1.6</v>
      </c>
      <c r="H193">
        <f>Data!S193</f>
        <v>1.29</v>
      </c>
      <c r="I193">
        <f>Data!U193</f>
        <v>1.232</v>
      </c>
    </row>
    <row r="194" spans="1:9">
      <c r="A194" s="82"/>
      <c r="E194" s="1" t="s">
        <v>344</v>
      </c>
      <c r="F194" s="4">
        <f>AVERAGE(F191:F193)</f>
        <v>1.7026666666666666</v>
      </c>
      <c r="G194" s="4">
        <f>AVERAGE(G191:G193)</f>
        <v>1.6133333333333333</v>
      </c>
      <c r="H194" s="4">
        <f>AVERAGE(H191:H193)</f>
        <v>1.3016666666666667</v>
      </c>
      <c r="I194" s="4">
        <f>AVERAGE(I191:I193)</f>
        <v>1.2433333333333334</v>
      </c>
    </row>
    <row r="195" spans="1:9">
      <c r="A195" s="82" t="s">
        <v>226</v>
      </c>
      <c r="B195" s="82">
        <v>1999</v>
      </c>
      <c r="C195" s="83" t="s">
        <v>227</v>
      </c>
      <c r="G195" s="83" t="s">
        <v>334</v>
      </c>
      <c r="H195" s="5">
        <f>STDEV(H191:H193)</f>
        <v>3.690979996333401E-2</v>
      </c>
      <c r="I195" s="5">
        <f>STDEV(I191:I193)</f>
        <v>3.5388321990924183E-2</v>
      </c>
    </row>
    <row r="196" spans="1:9">
      <c r="A196" s="50" t="str">
        <f>Data!A196</f>
        <v>Tan-1</v>
      </c>
      <c r="B196">
        <f>Data!B196</f>
        <v>125</v>
      </c>
      <c r="C196">
        <f>Data!C196</f>
        <v>1</v>
      </c>
      <c r="D196">
        <f>Data!D196</f>
        <v>232</v>
      </c>
      <c r="E196">
        <f>Data!E196</f>
        <v>106.02</v>
      </c>
      <c r="F196">
        <f>Data!Q196</f>
        <v>1.0980000000000001</v>
      </c>
      <c r="G196" s="5">
        <f>Data!R196</f>
        <v>0.94</v>
      </c>
      <c r="H196">
        <f>Data!S196</f>
        <v>1.0580000000000001</v>
      </c>
      <c r="I196">
        <f>Data!U196</f>
        <v>0.94199999999999995</v>
      </c>
    </row>
    <row r="197" spans="1:9">
      <c r="A197" s="50" t="str">
        <f>Data!A197</f>
        <v>Tan-2</v>
      </c>
      <c r="B197">
        <f>Data!B197</f>
        <v>125</v>
      </c>
      <c r="C197">
        <f>Data!C197</f>
        <v>1</v>
      </c>
      <c r="D197">
        <f>Data!D197</f>
        <v>232</v>
      </c>
      <c r="E197">
        <f>Data!E197</f>
        <v>106.02</v>
      </c>
      <c r="F197">
        <f>Data!Q197</f>
        <v>1.0669999999999999</v>
      </c>
      <c r="G197" s="5">
        <f>Data!R197</f>
        <v>0.92</v>
      </c>
      <c r="H197">
        <f>Data!S197</f>
        <v>1.028</v>
      </c>
      <c r="I197">
        <f>Data!U197</f>
        <v>0.91600000000000004</v>
      </c>
    </row>
    <row r="198" spans="1:9">
      <c r="A198" s="50" t="str">
        <f>Data!A198</f>
        <v>Tan-3</v>
      </c>
      <c r="B198">
        <f>Data!B198</f>
        <v>127</v>
      </c>
      <c r="C198">
        <f>Data!C198</f>
        <v>2</v>
      </c>
      <c r="D198">
        <f>Data!D198</f>
        <v>258</v>
      </c>
      <c r="E198">
        <f>Data!E198</f>
        <v>106.02</v>
      </c>
      <c r="F198">
        <f>Data!Q198</f>
        <v>1.171</v>
      </c>
      <c r="G198" s="5">
        <f>Data!R198</f>
        <v>1.02</v>
      </c>
      <c r="H198">
        <f>Data!S198</f>
        <v>1.0880000000000001</v>
      </c>
      <c r="I198">
        <f>Data!U198</f>
        <v>0.98599999999999999</v>
      </c>
    </row>
    <row r="199" spans="1:9">
      <c r="A199" s="50" t="str">
        <f>Data!A199</f>
        <v>Tan-4</v>
      </c>
      <c r="B199">
        <f>Data!B199</f>
        <v>127</v>
      </c>
      <c r="C199">
        <f>Data!C199</f>
        <v>2</v>
      </c>
      <c r="D199">
        <f>Data!D199</f>
        <v>258</v>
      </c>
      <c r="E199">
        <f>Data!E199</f>
        <v>106.02</v>
      </c>
      <c r="F199">
        <f>Data!Q199</f>
        <v>1.052</v>
      </c>
      <c r="G199" s="5">
        <f>Data!R199</f>
        <v>0.92</v>
      </c>
      <c r="H199">
        <f>Data!S199</f>
        <v>0.97699999999999998</v>
      </c>
      <c r="I199">
        <f>Data!U199</f>
        <v>0.88600000000000001</v>
      </c>
    </row>
    <row r="200" spans="1:9">
      <c r="A200" s="50" t="str">
        <f>Data!A200</f>
        <v>Tan-5</v>
      </c>
      <c r="B200">
        <f>Data!B200</f>
        <v>133</v>
      </c>
      <c r="C200">
        <f>Data!C200</f>
        <v>3.5</v>
      </c>
      <c r="D200">
        <f>Data!D200</f>
        <v>352</v>
      </c>
      <c r="E200">
        <f>Data!E200</f>
        <v>106.02</v>
      </c>
      <c r="F200">
        <f>Data!Q200</f>
        <v>1.228</v>
      </c>
      <c r="G200" s="5">
        <f>Data!R200</f>
        <v>1.0900000000000001</v>
      </c>
      <c r="H200">
        <f>Data!S200</f>
        <v>1.075</v>
      </c>
      <c r="I200">
        <f>Data!U200</f>
        <v>1.012</v>
      </c>
    </row>
    <row r="201" spans="1:9">
      <c r="A201" s="50" t="str">
        <f>Data!A201</f>
        <v>Tan-6</v>
      </c>
      <c r="B201">
        <f>Data!B201</f>
        <v>133</v>
      </c>
      <c r="C201">
        <f>Data!C201</f>
        <v>3.5</v>
      </c>
      <c r="D201">
        <f>Data!D201</f>
        <v>352</v>
      </c>
      <c r="E201">
        <f>Data!E201</f>
        <v>106.02</v>
      </c>
      <c r="F201">
        <f>Data!Q201</f>
        <v>1.2250000000000001</v>
      </c>
      <c r="G201" s="5">
        <f>Data!R201</f>
        <v>1.0900000000000001</v>
      </c>
      <c r="H201">
        <f>Data!S201</f>
        <v>1.073</v>
      </c>
      <c r="I201">
        <f>Data!U201</f>
        <v>1.01</v>
      </c>
    </row>
    <row r="202" spans="1:9">
      <c r="A202" s="50" t="str">
        <f>Data!A202</f>
        <v>Tan-7</v>
      </c>
      <c r="B202">
        <f>Data!B202</f>
        <v>133</v>
      </c>
      <c r="C202">
        <f>Data!C202</f>
        <v>3.5</v>
      </c>
      <c r="D202">
        <f>Data!D202</f>
        <v>352</v>
      </c>
      <c r="E202">
        <f>Data!E202</f>
        <v>106.02</v>
      </c>
      <c r="F202">
        <f>Data!Q202</f>
        <v>1.2070000000000001</v>
      </c>
      <c r="G202" s="5">
        <f>Data!R202</f>
        <v>1.08</v>
      </c>
      <c r="H202">
        <f>Data!S202</f>
        <v>1.0580000000000001</v>
      </c>
      <c r="I202">
        <f>Data!U202</f>
        <v>0.995</v>
      </c>
    </row>
    <row r="203" spans="1:9">
      <c r="A203" s="50" t="str">
        <f>Data!A203</f>
        <v>Tan-8</v>
      </c>
      <c r="B203">
        <f>Data!B203</f>
        <v>133</v>
      </c>
      <c r="C203">
        <f>Data!C203</f>
        <v>4.7</v>
      </c>
      <c r="D203">
        <f>Data!D203</f>
        <v>352</v>
      </c>
      <c r="E203">
        <f>Data!E203</f>
        <v>106.02</v>
      </c>
      <c r="F203">
        <f>Data!Q203</f>
        <v>1.3</v>
      </c>
      <c r="G203" s="5">
        <f>Data!R203</f>
        <v>1.17</v>
      </c>
      <c r="H203">
        <f>Data!S203</f>
        <v>1.111</v>
      </c>
      <c r="I203">
        <f>Data!U203</f>
        <v>1.0629999999999999</v>
      </c>
    </row>
    <row r="204" spans="1:9">
      <c r="A204" s="50" t="str">
        <f>Data!A204</f>
        <v>Tan-9</v>
      </c>
      <c r="B204">
        <f>Data!B204</f>
        <v>133</v>
      </c>
      <c r="C204">
        <f>Data!C204</f>
        <v>4.7</v>
      </c>
      <c r="D204">
        <f>Data!D204</f>
        <v>352</v>
      </c>
      <c r="E204">
        <f>Data!E204</f>
        <v>106.02</v>
      </c>
      <c r="F204">
        <f>Data!Q204</f>
        <v>1.2350000000000001</v>
      </c>
      <c r="G204" s="5">
        <f>Data!R204</f>
        <v>1.1100000000000001</v>
      </c>
      <c r="H204">
        <f>Data!S204</f>
        <v>1.0549999999999999</v>
      </c>
      <c r="I204">
        <f>Data!U204</f>
        <v>1.0089999999999999</v>
      </c>
    </row>
    <row r="205" spans="1:9">
      <c r="A205" s="50" t="str">
        <f>Data!A205</f>
        <v>Tan-10</v>
      </c>
      <c r="B205">
        <f>Data!B205</f>
        <v>133</v>
      </c>
      <c r="C205">
        <f>Data!C205</f>
        <v>4.7</v>
      </c>
      <c r="D205">
        <f>Data!D205</f>
        <v>352</v>
      </c>
      <c r="E205">
        <f>Data!E205</f>
        <v>106.02</v>
      </c>
      <c r="F205">
        <f>Data!Q205</f>
        <v>1.2889999999999999</v>
      </c>
      <c r="G205" s="5">
        <f>Data!R205</f>
        <v>1.1599999999999999</v>
      </c>
      <c r="H205">
        <f>Data!S205</f>
        <v>1.1020000000000001</v>
      </c>
      <c r="I205">
        <f>Data!U205</f>
        <v>1.0529999999999999</v>
      </c>
    </row>
    <row r="206" spans="1:9">
      <c r="A206" s="50" t="str">
        <f>Data!A206</f>
        <v>Tan-11</v>
      </c>
      <c r="B206">
        <f>Data!B206</f>
        <v>127</v>
      </c>
      <c r="C206">
        <f>Data!C206</f>
        <v>7</v>
      </c>
      <c r="D206">
        <f>Data!D206</f>
        <v>429</v>
      </c>
      <c r="E206">
        <f>Data!E206</f>
        <v>106.02</v>
      </c>
      <c r="F206">
        <f>Data!Q206</f>
        <v>1.6719999999999999</v>
      </c>
      <c r="G206" s="5">
        <f>Data!R206</f>
        <v>1.55</v>
      </c>
      <c r="H206">
        <f>Data!S206</f>
        <v>1.36</v>
      </c>
      <c r="I206">
        <f>Data!U206</f>
        <v>1.361</v>
      </c>
    </row>
    <row r="207" spans="1:9">
      <c r="A207" s="50" t="str">
        <f>Data!A207</f>
        <v>Tan-12</v>
      </c>
      <c r="B207">
        <f>Data!B207</f>
        <v>127</v>
      </c>
      <c r="C207">
        <f>Data!C207</f>
        <v>7</v>
      </c>
      <c r="D207">
        <f>Data!D207</f>
        <v>429</v>
      </c>
      <c r="E207">
        <f>Data!E207</f>
        <v>106.02</v>
      </c>
      <c r="F207">
        <f>Data!Q207</f>
        <v>1.655</v>
      </c>
      <c r="G207" s="5">
        <f>Data!R207</f>
        <v>1.54</v>
      </c>
      <c r="H207">
        <f>Data!S207</f>
        <v>1.3460000000000001</v>
      </c>
      <c r="I207">
        <f>Data!U207</f>
        <v>1.347</v>
      </c>
    </row>
    <row r="208" spans="1:9">
      <c r="A208" s="50" t="str">
        <f>Data!A208</f>
        <v>Tan-13</v>
      </c>
      <c r="B208">
        <f>Data!B208</f>
        <v>127</v>
      </c>
      <c r="C208">
        <f>Data!C208</f>
        <v>7</v>
      </c>
      <c r="D208">
        <f>Data!D208</f>
        <v>429</v>
      </c>
      <c r="E208">
        <f>Data!E208</f>
        <v>106.02</v>
      </c>
      <c r="F208">
        <f>Data!Q208</f>
        <v>1.6519999999999999</v>
      </c>
      <c r="G208" s="5">
        <f>Data!R208</f>
        <v>1.53</v>
      </c>
      <c r="H208">
        <f>Data!S208</f>
        <v>1.3440000000000001</v>
      </c>
      <c r="I208">
        <f>Data!U208</f>
        <v>1.345</v>
      </c>
    </row>
    <row r="209" spans="1:9">
      <c r="A209" s="82"/>
      <c r="E209" s="1" t="s">
        <v>345</v>
      </c>
      <c r="F209" s="4">
        <f>AVERAGE(F196:F208)</f>
        <v>1.2962307692307691</v>
      </c>
      <c r="G209" s="4">
        <f>AVERAGE(G196:G208)</f>
        <v>1.1630769230769231</v>
      </c>
      <c r="H209" s="4">
        <f>AVERAGE(H196:H208)</f>
        <v>1.1288461538461538</v>
      </c>
      <c r="I209" s="4">
        <f>AVERAGE(I196:I208)</f>
        <v>1.0711538461538461</v>
      </c>
    </row>
    <row r="210" spans="1:9">
      <c r="A210" s="82" t="s">
        <v>241</v>
      </c>
      <c r="B210" s="82">
        <v>1982</v>
      </c>
      <c r="C210" s="83" t="s">
        <v>242</v>
      </c>
      <c r="G210" s="83" t="s">
        <v>334</v>
      </c>
      <c r="H210" s="5">
        <f>STDEV(H196:H208)</f>
        <v>0.13048744904769338</v>
      </c>
      <c r="I210" s="5">
        <f>STDEV(I196:I208)</f>
        <v>0.16700241822293355</v>
      </c>
    </row>
    <row r="211" spans="1:9">
      <c r="A211" s="50" t="str">
        <f>Data!A211</f>
        <v>Tang-12</v>
      </c>
      <c r="B211">
        <f>Data!B211</f>
        <v>100</v>
      </c>
      <c r="C211">
        <f>Data!C211</f>
        <v>2.5</v>
      </c>
      <c r="D211">
        <f>Data!D211</f>
        <v>433.2</v>
      </c>
      <c r="E211">
        <f>Data!E211</f>
        <v>45.77</v>
      </c>
      <c r="F211">
        <f>Data!Q211</f>
        <v>1.3640000000000001</v>
      </c>
      <c r="G211" s="5">
        <f>Data!R211</f>
        <v>1.26</v>
      </c>
      <c r="H211">
        <f>Data!S211</f>
        <v>1.0880000000000001</v>
      </c>
      <c r="I211">
        <f>Data!U211</f>
        <v>1.04</v>
      </c>
    </row>
    <row r="212" spans="1:9">
      <c r="A212" s="50" t="str">
        <f>Data!A212</f>
        <v>Tang-14</v>
      </c>
      <c r="B212">
        <f>Data!B212</f>
        <v>100</v>
      </c>
      <c r="C212">
        <f>Data!C212</f>
        <v>3</v>
      </c>
      <c r="D212">
        <f>Data!D212</f>
        <v>426.3</v>
      </c>
      <c r="E212">
        <f>Data!E212</f>
        <v>35.17</v>
      </c>
      <c r="F212">
        <f>Data!Q212</f>
        <v>1.302</v>
      </c>
      <c r="G212" s="5">
        <f>Data!R212</f>
        <v>1.23</v>
      </c>
      <c r="H212">
        <f>Data!S212</f>
        <v>1.004</v>
      </c>
      <c r="I212">
        <f>Data!U212</f>
        <v>0.96899999999999997</v>
      </c>
    </row>
    <row r="213" spans="1:9">
      <c r="A213" s="50" t="str">
        <f>Data!A213</f>
        <v>Tang-19</v>
      </c>
      <c r="B213">
        <f>Data!B213</f>
        <v>210</v>
      </c>
      <c r="C213">
        <f>Data!C213</f>
        <v>2.5</v>
      </c>
      <c r="D213">
        <f>Data!D213</f>
        <v>237.2</v>
      </c>
      <c r="E213">
        <f>Data!E213</f>
        <v>26.56</v>
      </c>
      <c r="F213">
        <f>Data!Q213</f>
        <v>1.446</v>
      </c>
      <c r="G213" s="5">
        <f>Data!R213</f>
        <v>1.3</v>
      </c>
      <c r="H213">
        <f>Data!S213</f>
        <v>1.242</v>
      </c>
      <c r="I213">
        <f>Data!U213</f>
        <v>1.1160000000000001</v>
      </c>
    </row>
    <row r="214" spans="1:9">
      <c r="A214" s="50" t="str">
        <f>Data!A214</f>
        <v>Tang-20</v>
      </c>
      <c r="B214">
        <f>Data!B214</f>
        <v>100</v>
      </c>
      <c r="C214">
        <f>Data!C214</f>
        <v>2.5</v>
      </c>
      <c r="D214">
        <f>Data!D214</f>
        <v>244</v>
      </c>
      <c r="E214">
        <f>Data!E214</f>
        <v>34.85</v>
      </c>
      <c r="F214">
        <f>Data!Q214</f>
        <v>1.6879999999999999</v>
      </c>
      <c r="G214" s="5">
        <f>Data!R214</f>
        <v>1.54</v>
      </c>
      <c r="H214">
        <f>Data!S214</f>
        <v>1.387</v>
      </c>
      <c r="I214">
        <f>Data!U214</f>
        <v>1.274</v>
      </c>
    </row>
    <row r="215" spans="1:9">
      <c r="A215" s="50" t="str">
        <f>Data!A215</f>
        <v>Tang-21</v>
      </c>
      <c r="B215">
        <f>Data!B215</f>
        <v>100</v>
      </c>
      <c r="C215">
        <f>Data!C215</f>
        <v>2</v>
      </c>
      <c r="D215">
        <f>Data!D215</f>
        <v>236.2</v>
      </c>
      <c r="E215">
        <f>Data!E215</f>
        <v>34.85</v>
      </c>
      <c r="F215">
        <f>Data!Q215</f>
        <v>1.492</v>
      </c>
      <c r="G215" s="5">
        <f>Data!R215</f>
        <v>1.35</v>
      </c>
      <c r="H215">
        <f>Data!S215</f>
        <v>1.2549999999999999</v>
      </c>
      <c r="I215">
        <f>Data!U215</f>
        <v>1.143</v>
      </c>
    </row>
    <row r="216" spans="1:9">
      <c r="A216" s="50" t="str">
        <f>Data!A216</f>
        <v>Tang-22</v>
      </c>
      <c r="B216">
        <f>Data!B216</f>
        <v>100</v>
      </c>
      <c r="C216">
        <f>Data!C216</f>
        <v>1.5</v>
      </c>
      <c r="D216">
        <f>Data!D216</f>
        <v>232.3</v>
      </c>
      <c r="E216">
        <f>Data!E216</f>
        <v>34.85</v>
      </c>
      <c r="F216">
        <f>Data!Q216</f>
        <v>1.544</v>
      </c>
      <c r="G216" s="5">
        <f>Data!R216</f>
        <v>1.38</v>
      </c>
      <c r="H216">
        <f>Data!S216</f>
        <v>1.3360000000000001</v>
      </c>
      <c r="I216">
        <f>Data!U216</f>
        <v>1.2050000000000001</v>
      </c>
    </row>
    <row r="217" spans="1:9">
      <c r="A217" s="50" t="str">
        <f>Data!A217</f>
        <v>Tang-23</v>
      </c>
      <c r="B217">
        <f>Data!B217</f>
        <v>92</v>
      </c>
      <c r="C217">
        <f>Data!C217</f>
        <v>3</v>
      </c>
      <c r="D217">
        <f>Data!D217</f>
        <v>260.7</v>
      </c>
      <c r="E217">
        <f>Data!E217</f>
        <v>23.37</v>
      </c>
      <c r="F217">
        <f>Data!Q217</f>
        <v>1.611</v>
      </c>
      <c r="G217" s="5">
        <f>Data!R217</f>
        <v>1.52</v>
      </c>
      <c r="H217">
        <f>Data!S217</f>
        <v>1.2450000000000001</v>
      </c>
      <c r="I217">
        <f>Data!U217</f>
        <v>1.159</v>
      </c>
    </row>
    <row r="218" spans="1:9">
      <c r="A218" s="50" t="str">
        <f>Data!A218</f>
        <v>Tang-26</v>
      </c>
      <c r="B218">
        <f>Data!B218</f>
        <v>108</v>
      </c>
      <c r="C218">
        <f>Data!C218</f>
        <v>4</v>
      </c>
      <c r="D218">
        <f>Data!D218</f>
        <v>332</v>
      </c>
      <c r="E218">
        <f>Data!E218</f>
        <v>41.17</v>
      </c>
      <c r="F218">
        <f>Data!Q218</f>
        <v>1.3680000000000001</v>
      </c>
      <c r="G218" s="5">
        <f>Data!R218</f>
        <v>1.28</v>
      </c>
      <c r="H218">
        <f>Data!S218</f>
        <v>1.077</v>
      </c>
      <c r="I218">
        <f>Data!U218</f>
        <v>1.024</v>
      </c>
    </row>
    <row r="219" spans="1:9">
      <c r="A219" s="50" t="str">
        <f>Data!A219</f>
        <v>Tang-27</v>
      </c>
      <c r="B219">
        <f>Data!B219</f>
        <v>100</v>
      </c>
      <c r="C219">
        <f>Data!C219</f>
        <v>2.5</v>
      </c>
      <c r="D219">
        <f>Data!D219</f>
        <v>433.2</v>
      </c>
      <c r="E219">
        <f>Data!E219</f>
        <v>48.35</v>
      </c>
      <c r="F219">
        <f>Data!Q219</f>
        <v>1.329</v>
      </c>
      <c r="G219" s="5">
        <f>Data!R219</f>
        <v>1.23</v>
      </c>
      <c r="H219">
        <f>Data!S219</f>
        <v>1.0669999999999999</v>
      </c>
      <c r="I219">
        <f>Data!U219</f>
        <v>1.018</v>
      </c>
    </row>
    <row r="220" spans="1:9">
      <c r="A220" s="50" t="str">
        <f>Data!A220</f>
        <v>Tang-28</v>
      </c>
      <c r="B220">
        <f>Data!B220</f>
        <v>210</v>
      </c>
      <c r="C220">
        <f>Data!C220</f>
        <v>2.5</v>
      </c>
      <c r="D220">
        <f>Data!D220</f>
        <v>237.2</v>
      </c>
      <c r="E220">
        <f>Data!E220</f>
        <v>27.82</v>
      </c>
      <c r="F220">
        <f>Data!Q220</f>
        <v>1.403</v>
      </c>
      <c r="G220" s="5">
        <f>Data!R220</f>
        <v>1.25</v>
      </c>
      <c r="H220">
        <f>Data!S220</f>
        <v>1.21</v>
      </c>
      <c r="I220">
        <f>Data!U220</f>
        <v>1.0860000000000001</v>
      </c>
    </row>
    <row r="221" spans="1:9">
      <c r="A221" s="50" t="str">
        <f>Data!A221</f>
        <v>Tang-29</v>
      </c>
      <c r="B221">
        <f>Data!B221</f>
        <v>100</v>
      </c>
      <c r="C221">
        <f>Data!C221</f>
        <v>2.5</v>
      </c>
      <c r="D221">
        <f>Data!D221</f>
        <v>244</v>
      </c>
      <c r="E221">
        <f>Data!E221</f>
        <v>36.19</v>
      </c>
      <c r="F221">
        <f>Data!Q221</f>
        <v>1.6539999999999999</v>
      </c>
      <c r="G221" s="5">
        <f>Data!R221</f>
        <v>1.51</v>
      </c>
      <c r="H221">
        <f>Data!S221</f>
        <v>1.365</v>
      </c>
      <c r="I221">
        <f>Data!U221</f>
        <v>1.252</v>
      </c>
    </row>
    <row r="222" spans="1:9">
      <c r="A222" s="50" t="str">
        <f>Data!A222</f>
        <v>Tang-30</v>
      </c>
      <c r="B222">
        <f>Data!B222</f>
        <v>100</v>
      </c>
      <c r="C222">
        <f>Data!C222</f>
        <v>1.5</v>
      </c>
      <c r="D222">
        <f>Data!D222</f>
        <v>232.3</v>
      </c>
      <c r="E222">
        <f>Data!E222</f>
        <v>36.19</v>
      </c>
      <c r="F222">
        <f>Data!Q222</f>
        <v>1.5069999999999999</v>
      </c>
      <c r="G222" s="5">
        <f>Data!R222</f>
        <v>1.35</v>
      </c>
      <c r="H222">
        <f>Data!S222</f>
        <v>1.3049999999999999</v>
      </c>
      <c r="I222">
        <f>Data!U222</f>
        <v>1.177</v>
      </c>
    </row>
    <row r="223" spans="1:9">
      <c r="A223" s="50" t="str">
        <f>Data!A223</f>
        <v>Tang-31</v>
      </c>
      <c r="B223">
        <f>Data!B223</f>
        <v>100</v>
      </c>
      <c r="C223">
        <f>Data!C223</f>
        <v>2</v>
      </c>
      <c r="D223">
        <f>Data!D223</f>
        <v>236.2</v>
      </c>
      <c r="E223">
        <f>Data!E223</f>
        <v>36.19</v>
      </c>
      <c r="F223">
        <f>Data!Q223</f>
        <v>1.4590000000000001</v>
      </c>
      <c r="G223" s="5">
        <f>Data!R223</f>
        <v>1.32</v>
      </c>
      <c r="H223">
        <f>Data!S223</f>
        <v>1.232</v>
      </c>
      <c r="I223">
        <f>Data!U223</f>
        <v>1.119</v>
      </c>
    </row>
    <row r="224" spans="1:9">
      <c r="A224" s="50" t="str">
        <f>Data!A224</f>
        <v>Tang-32</v>
      </c>
      <c r="B224">
        <f>Data!B224</f>
        <v>106</v>
      </c>
      <c r="C224">
        <f>Data!C224</f>
        <v>3</v>
      </c>
      <c r="D224">
        <f>Data!D224</f>
        <v>298.89999999999998</v>
      </c>
      <c r="E224">
        <f>Data!E224</f>
        <v>43.21</v>
      </c>
      <c r="F224">
        <f>Data!Q224</f>
        <v>1.4650000000000001</v>
      </c>
      <c r="G224" s="5">
        <f>Data!R224</f>
        <v>1.35</v>
      </c>
      <c r="H224">
        <f>Data!S224</f>
        <v>1.1930000000000001</v>
      </c>
      <c r="I224">
        <f>Data!U224</f>
        <v>1.0940000000000001</v>
      </c>
    </row>
    <row r="225" spans="1:9">
      <c r="A225" s="50" t="str">
        <f>Data!A225</f>
        <v>Tang-33</v>
      </c>
      <c r="B225">
        <f>Data!B225</f>
        <v>101.5</v>
      </c>
      <c r="C225">
        <f>Data!C225</f>
        <v>3.4</v>
      </c>
      <c r="D225">
        <f>Data!D225</f>
        <v>602.70000000000005</v>
      </c>
      <c r="E225">
        <f>Data!E225</f>
        <v>32.68</v>
      </c>
      <c r="F225">
        <f>Data!Q225</f>
        <v>1.306</v>
      </c>
      <c r="G225" s="5">
        <f>Data!R225</f>
        <v>1.25</v>
      </c>
      <c r="H225">
        <f>Data!S225</f>
        <v>0.97299999999999998</v>
      </c>
      <c r="I225">
        <f>Data!U225</f>
        <v>0.90800000000000003</v>
      </c>
    </row>
    <row r="226" spans="1:9">
      <c r="A226" s="50" t="str">
        <f>Data!A226</f>
        <v>Tang-34</v>
      </c>
      <c r="B226">
        <f>Data!B226</f>
        <v>153</v>
      </c>
      <c r="C226">
        <f>Data!C226</f>
        <v>3.2</v>
      </c>
      <c r="D226">
        <f>Data!D226</f>
        <v>413.6</v>
      </c>
      <c r="E226">
        <f>Data!E226</f>
        <v>21.54</v>
      </c>
      <c r="F226">
        <f>Data!Q226</f>
        <v>1.278</v>
      </c>
      <c r="G226" s="5">
        <f>Data!R226</f>
        <v>1.21</v>
      </c>
      <c r="H226">
        <f>Data!S226</f>
        <v>0.97399999999999998</v>
      </c>
      <c r="I226">
        <f>Data!U226</f>
        <v>0.88</v>
      </c>
    </row>
    <row r="227" spans="1:9">
      <c r="A227" s="50" t="str">
        <f>Data!A227</f>
        <v>Tang-35</v>
      </c>
      <c r="B227">
        <f>Data!B227</f>
        <v>76.5</v>
      </c>
      <c r="C227">
        <f>Data!C227</f>
        <v>1.7</v>
      </c>
      <c r="D227">
        <f>Data!D227</f>
        <v>361.6</v>
      </c>
      <c r="E227">
        <f>Data!E227</f>
        <v>24.37</v>
      </c>
      <c r="F227">
        <f>Data!Q227</f>
        <v>1.4890000000000001</v>
      </c>
      <c r="G227" s="5">
        <f>Data!R227</f>
        <v>1.39</v>
      </c>
      <c r="H227">
        <f>Data!S227</f>
        <v>1.151</v>
      </c>
      <c r="I227">
        <f>Data!U227</f>
        <v>1.03</v>
      </c>
    </row>
    <row r="228" spans="1:9">
      <c r="A228" s="50" t="str">
        <f>Data!A228</f>
        <v>Tang-36</v>
      </c>
      <c r="B228">
        <f>Data!B228</f>
        <v>300</v>
      </c>
      <c r="C228">
        <f>Data!C228</f>
        <v>3</v>
      </c>
      <c r="D228">
        <f>Data!D228</f>
        <v>274.39999999999998</v>
      </c>
      <c r="E228">
        <f>Data!E228</f>
        <v>9.9</v>
      </c>
      <c r="F228">
        <f>Data!Q228</f>
        <v>1.9690000000000001</v>
      </c>
      <c r="G228" s="5">
        <f>Data!R228</f>
        <v>1.83</v>
      </c>
      <c r="H228">
        <f>Data!S228</f>
        <v>1.54</v>
      </c>
      <c r="I228">
        <f>Data!U228</f>
        <v>1.4119999999999999</v>
      </c>
    </row>
    <row r="229" spans="1:9">
      <c r="A229" s="50" t="str">
        <f>Data!A229</f>
        <v>Tang-37</v>
      </c>
      <c r="B229">
        <f>Data!B229</f>
        <v>300</v>
      </c>
      <c r="C229">
        <f>Data!C229</f>
        <v>3</v>
      </c>
      <c r="D229">
        <f>Data!D229</f>
        <v>274.39999999999998</v>
      </c>
      <c r="E229">
        <f>Data!E229</f>
        <v>28.72</v>
      </c>
      <c r="F229">
        <f>Data!Q229</f>
        <v>1.41</v>
      </c>
      <c r="G229" s="5">
        <f>Data!R229</f>
        <v>1.26</v>
      </c>
      <c r="H229">
        <f>Data!S229</f>
        <v>1.222</v>
      </c>
      <c r="I229">
        <f>Data!U229</f>
        <v>1.111</v>
      </c>
    </row>
    <row r="230" spans="1:9">
      <c r="A230" s="50" t="str">
        <f>Data!A230</f>
        <v>Tang-38</v>
      </c>
      <c r="B230">
        <f>Data!B230</f>
        <v>300</v>
      </c>
      <c r="C230">
        <f>Data!C230</f>
        <v>3</v>
      </c>
      <c r="D230">
        <f>Data!D230</f>
        <v>266.89999999999998</v>
      </c>
      <c r="E230">
        <f>Data!E230</f>
        <v>24.12</v>
      </c>
      <c r="F230">
        <f>Data!Q230</f>
        <v>1.42</v>
      </c>
      <c r="G230" s="5">
        <f>Data!R230</f>
        <v>1.27</v>
      </c>
      <c r="H230">
        <f>Data!S230</f>
        <v>1.2150000000000001</v>
      </c>
      <c r="I230">
        <f>Data!U230</f>
        <v>1.105</v>
      </c>
    </row>
    <row r="231" spans="1:9">
      <c r="A231" s="50" t="str">
        <f>Data!A231</f>
        <v>Tang-52</v>
      </c>
      <c r="B231">
        <f>Data!B231</f>
        <v>92</v>
      </c>
      <c r="C231">
        <f>Data!C231</f>
        <v>3</v>
      </c>
      <c r="D231">
        <f>Data!D231</f>
        <v>260.7</v>
      </c>
      <c r="E231">
        <f>Data!E231</f>
        <v>20.71</v>
      </c>
      <c r="F231">
        <f>Data!Q231</f>
        <v>1.6759999999999999</v>
      </c>
      <c r="G231" s="5">
        <f>Data!R231</f>
        <v>1.59</v>
      </c>
      <c r="H231">
        <f>Data!S231</f>
        <v>1.284</v>
      </c>
      <c r="I231">
        <f>Data!U231</f>
        <v>1.198</v>
      </c>
    </row>
    <row r="232" spans="1:9">
      <c r="A232" s="50" t="str">
        <f>Data!A232</f>
        <v>Tang-56</v>
      </c>
      <c r="B232">
        <f>Data!B232</f>
        <v>108</v>
      </c>
      <c r="C232">
        <f>Data!C232</f>
        <v>4.5</v>
      </c>
      <c r="D232">
        <f>Data!D232</f>
        <v>259.7</v>
      </c>
      <c r="E232">
        <f>Data!E232</f>
        <v>20.22</v>
      </c>
      <c r="F232">
        <f>Data!Q232</f>
        <v>1.8180000000000001</v>
      </c>
      <c r="G232" s="5">
        <f>Data!R232</f>
        <v>1.74</v>
      </c>
      <c r="H232">
        <f>Data!S232</f>
        <v>1.373</v>
      </c>
      <c r="I232">
        <f>Data!U232</f>
        <v>1.2929999999999999</v>
      </c>
    </row>
    <row r="233" spans="1:9">
      <c r="A233" s="50" t="str">
        <f>Data!A233</f>
        <v>Tang-62</v>
      </c>
      <c r="B233">
        <f>Data!B233</f>
        <v>108</v>
      </c>
      <c r="C233">
        <f>Data!C233</f>
        <v>4</v>
      </c>
      <c r="D233">
        <f>Data!D233</f>
        <v>332</v>
      </c>
      <c r="E233">
        <f>Data!E233</f>
        <v>39.229999999999997</v>
      </c>
      <c r="F233">
        <f>Data!Q233</f>
        <v>1.3939999999999999</v>
      </c>
      <c r="G233" s="5">
        <f>Data!R233</f>
        <v>1.31</v>
      </c>
      <c r="H233">
        <f>Data!S233</f>
        <v>1.0920000000000001</v>
      </c>
      <c r="I233">
        <f>Data!U233</f>
        <v>1.04</v>
      </c>
    </row>
    <row r="234" spans="1:9">
      <c r="A234" s="50" t="str">
        <f>Data!A234</f>
        <v>Tang-69</v>
      </c>
      <c r="B234">
        <f>Data!B234</f>
        <v>108</v>
      </c>
      <c r="C234">
        <f>Data!C234</f>
        <v>4.2</v>
      </c>
      <c r="D234">
        <f>Data!D234</f>
        <v>259.7</v>
      </c>
      <c r="E234">
        <f>Data!E234</f>
        <v>20.54</v>
      </c>
      <c r="F234">
        <f>Data!Q234</f>
        <v>1.8620000000000001</v>
      </c>
      <c r="G234" s="5">
        <f>Data!R234</f>
        <v>1.78</v>
      </c>
      <c r="H234">
        <f>Data!S234</f>
        <v>1.4139999999999999</v>
      </c>
      <c r="I234">
        <f>Data!U234</f>
        <v>1.3260000000000001</v>
      </c>
    </row>
    <row r="235" spans="1:9">
      <c r="A235" s="50" t="str">
        <f>Data!A235</f>
        <v>Tang-72</v>
      </c>
      <c r="B235">
        <f>Data!B235</f>
        <v>210</v>
      </c>
      <c r="C235">
        <f>Data!C235</f>
        <v>2.5</v>
      </c>
      <c r="D235">
        <f>Data!D235</f>
        <v>237.2</v>
      </c>
      <c r="E235">
        <f>Data!E235</f>
        <v>26.56</v>
      </c>
      <c r="F235">
        <f>Data!Q235</f>
        <v>1.446</v>
      </c>
      <c r="G235" s="5">
        <f>Data!R235</f>
        <v>1.3</v>
      </c>
      <c r="H235">
        <f>Data!S235</f>
        <v>1.242</v>
      </c>
      <c r="I235">
        <f>Data!U235</f>
        <v>1.1160000000000001</v>
      </c>
    </row>
    <row r="236" spans="1:9">
      <c r="A236" s="50" t="str">
        <f>Data!A236</f>
        <v>Tang-75</v>
      </c>
      <c r="B236">
        <f>Data!B236</f>
        <v>106</v>
      </c>
      <c r="C236">
        <f>Data!C236</f>
        <v>3</v>
      </c>
      <c r="D236">
        <f>Data!D236</f>
        <v>298.89999999999998</v>
      </c>
      <c r="E236">
        <f>Data!E236</f>
        <v>36.14</v>
      </c>
      <c r="F236">
        <f>Data!Q236</f>
        <v>1.3859999999999999</v>
      </c>
      <c r="G236" s="5">
        <f>Data!R236</f>
        <v>1.28</v>
      </c>
      <c r="H236">
        <f>Data!S236</f>
        <v>1.1080000000000001</v>
      </c>
      <c r="I236">
        <f>Data!U236</f>
        <v>1.081</v>
      </c>
    </row>
    <row r="237" spans="1:9">
      <c r="A237" s="82"/>
      <c r="E237" s="1" t="s">
        <v>346</v>
      </c>
      <c r="F237" s="4">
        <f>AVERAGE(F211:F236)</f>
        <v>1.5033076923076925</v>
      </c>
      <c r="G237" s="4">
        <f>AVERAGE(G211:G236)</f>
        <v>1.3876923076923076</v>
      </c>
      <c r="H237" s="4">
        <f>AVERAGE(H211:H236)</f>
        <v>1.2151538461538463</v>
      </c>
      <c r="I237" s="4">
        <f>AVERAGE(I211:I236)</f>
        <v>1.1221538461538461</v>
      </c>
    </row>
    <row r="238" spans="1:9">
      <c r="A238" s="82" t="s">
        <v>269</v>
      </c>
      <c r="B238" s="82">
        <v>2000</v>
      </c>
      <c r="C238" s="43" t="s">
        <v>347</v>
      </c>
      <c r="F238" s="83" t="s">
        <v>271</v>
      </c>
      <c r="G238" t="s">
        <v>334</v>
      </c>
      <c r="H238" s="5">
        <f>STDEV(H211:H236)</f>
        <v>0.14191509921292686</v>
      </c>
      <c r="I238" s="5">
        <f>STDEV(I211:I236)</f>
        <v>0.12438864652618208</v>
      </c>
    </row>
    <row r="239" spans="1:9">
      <c r="A239" s="50" t="str">
        <f>Data!A239</f>
        <v>C10A-2I-1</v>
      </c>
      <c r="B239">
        <f>Data!B239</f>
        <v>101.6</v>
      </c>
      <c r="C239">
        <f>Data!C239</f>
        <v>3.03</v>
      </c>
      <c r="D239">
        <f>Data!D239</f>
        <v>371</v>
      </c>
      <c r="E239">
        <f>Data!E239</f>
        <v>23.2</v>
      </c>
      <c r="F239">
        <f>Data!Q239</f>
        <v>1.2989999999999999</v>
      </c>
      <c r="G239" s="5">
        <f>Data!R239</f>
        <v>1.24</v>
      </c>
      <c r="H239">
        <f>Data!S239</f>
        <v>0.98099999999999998</v>
      </c>
      <c r="I239">
        <f>Data!U239</f>
        <v>0.93799999999999994</v>
      </c>
    </row>
    <row r="240" spans="1:9">
      <c r="A240" s="50" t="str">
        <f>Data!A240</f>
        <v>C10A-2I-2</v>
      </c>
      <c r="B240">
        <f>Data!B240</f>
        <v>101.8</v>
      </c>
      <c r="C240">
        <f>Data!C240</f>
        <v>3.03</v>
      </c>
      <c r="D240">
        <f>Data!D240</f>
        <v>371</v>
      </c>
      <c r="E240">
        <f>Data!E240</f>
        <v>23.2</v>
      </c>
      <c r="F240">
        <f>Data!Q240</f>
        <v>1.383</v>
      </c>
      <c r="G240" s="5">
        <f>Data!R240</f>
        <v>1.32</v>
      </c>
      <c r="H240">
        <f>Data!S240</f>
        <v>1.046</v>
      </c>
      <c r="I240">
        <f>Data!U240</f>
        <v>1</v>
      </c>
    </row>
    <row r="241" spans="1:10">
      <c r="A241" s="50" t="str">
        <f>Data!A241</f>
        <v>C10A-2I-3</v>
      </c>
      <c r="B241">
        <f>Data!B241</f>
        <v>101.8</v>
      </c>
      <c r="C241">
        <f>Data!C241</f>
        <v>3.03</v>
      </c>
      <c r="D241">
        <f>Data!D241</f>
        <v>371</v>
      </c>
      <c r="E241">
        <f>Data!E241</f>
        <v>23.2</v>
      </c>
      <c r="F241">
        <f>Data!Q241</f>
        <v>1.2869999999999999</v>
      </c>
      <c r="G241" s="5">
        <f>Data!R241</f>
        <v>1.22</v>
      </c>
      <c r="H241">
        <f>Data!S241</f>
        <v>0.97399999999999998</v>
      </c>
      <c r="I241">
        <f>Data!U241</f>
        <v>0.93100000000000005</v>
      </c>
    </row>
    <row r="242" spans="1:10">
      <c r="A242" s="50" t="str">
        <f>Data!A242</f>
        <v>C20A-2I</v>
      </c>
      <c r="B242">
        <f>Data!B242</f>
        <v>216.5</v>
      </c>
      <c r="C242">
        <f>Data!C242</f>
        <v>6.61</v>
      </c>
      <c r="D242">
        <f>Data!D242</f>
        <v>452</v>
      </c>
      <c r="E242">
        <f>Data!E242</f>
        <v>24.3</v>
      </c>
      <c r="F242">
        <f>Data!Q242</f>
        <v>1.3520000000000001</v>
      </c>
      <c r="G242" s="5">
        <f>Data!R242</f>
        <v>1.29</v>
      </c>
      <c r="H242">
        <f>Data!S242</f>
        <v>1.01</v>
      </c>
      <c r="I242">
        <f>Data!U242</f>
        <v>0.98499999999999999</v>
      </c>
    </row>
    <row r="243" spans="1:10">
      <c r="A243" s="50" t="str">
        <f>Data!A243</f>
        <v>C30A-2I</v>
      </c>
      <c r="B243">
        <f>Data!B243</f>
        <v>318.5</v>
      </c>
      <c r="C243">
        <f>Data!C243</f>
        <v>10.37</v>
      </c>
      <c r="D243">
        <f>Data!D243</f>
        <v>335</v>
      </c>
      <c r="E243">
        <f>Data!E243</f>
        <v>24.2</v>
      </c>
      <c r="F243">
        <f>Data!Q243</f>
        <v>1.4390000000000001</v>
      </c>
      <c r="G243" s="5">
        <f>Data!R243</f>
        <v>1.37</v>
      </c>
      <c r="H243">
        <f>Data!S243</f>
        <v>1.0940000000000001</v>
      </c>
      <c r="I243">
        <f>Data!U243</f>
        <v>1.0409999999999999</v>
      </c>
    </row>
    <row r="244" spans="1:10">
      <c r="A244" s="50" t="str">
        <f>Data!A244</f>
        <v>C10A-3I-1</v>
      </c>
      <c r="B244">
        <f>Data!B244</f>
        <v>101.6</v>
      </c>
      <c r="C244">
        <f>Data!C244</f>
        <v>3.03</v>
      </c>
      <c r="D244">
        <f>Data!D244</f>
        <v>371</v>
      </c>
      <c r="E244">
        <f>Data!E244</f>
        <v>40.200000000000003</v>
      </c>
      <c r="F244">
        <f>Data!Q244</f>
        <v>1.4570000000000001</v>
      </c>
      <c r="G244" s="5">
        <f>Data!R244</f>
        <v>1.36</v>
      </c>
      <c r="H244">
        <f>Data!S244</f>
        <v>1.1499999999999999</v>
      </c>
      <c r="I244">
        <f>Data!U244</f>
        <v>1.095</v>
      </c>
    </row>
    <row r="245" spans="1:10">
      <c r="A245" s="50" t="str">
        <f>Data!A245</f>
        <v>C10A-3I-2</v>
      </c>
      <c r="B245">
        <f>Data!B245</f>
        <v>101.7</v>
      </c>
      <c r="C245">
        <f>Data!C245</f>
        <v>3.03</v>
      </c>
      <c r="D245">
        <f>Data!D245</f>
        <v>371</v>
      </c>
      <c r="E245">
        <f>Data!E245</f>
        <v>40.200000000000003</v>
      </c>
      <c r="F245">
        <f>Data!Q245</f>
        <v>1.3520000000000001</v>
      </c>
      <c r="G245" s="5">
        <f>Data!R245</f>
        <v>1.26</v>
      </c>
      <c r="H245">
        <f>Data!S245</f>
        <v>1.0680000000000001</v>
      </c>
      <c r="I245">
        <f>Data!U245</f>
        <v>1.016</v>
      </c>
    </row>
    <row r="246" spans="1:10">
      <c r="A246" s="50" t="str">
        <f>Data!A246</f>
        <v>C20A-3I</v>
      </c>
      <c r="B246">
        <f>Data!B246</f>
        <v>216.5</v>
      </c>
      <c r="C246">
        <f>Data!C246</f>
        <v>6.61</v>
      </c>
      <c r="D246">
        <f>Data!D246</f>
        <v>452</v>
      </c>
      <c r="E246">
        <f>Data!E246</f>
        <v>38.200000000000003</v>
      </c>
      <c r="F246">
        <f>Data!Q246</f>
        <v>1.389</v>
      </c>
      <c r="G246" s="5">
        <f>Data!R246</f>
        <v>1.31</v>
      </c>
      <c r="H246">
        <f>Data!S246</f>
        <v>1.073</v>
      </c>
      <c r="I246">
        <f>Data!U246</f>
        <v>1.0409999999999999</v>
      </c>
    </row>
    <row r="247" spans="1:10">
      <c r="A247" s="50" t="str">
        <f>Data!A247</f>
        <v>C30A-3I</v>
      </c>
      <c r="B247">
        <f>Data!B247</f>
        <v>318.39999999999998</v>
      </c>
      <c r="C247">
        <f>Data!C247</f>
        <v>10.37</v>
      </c>
      <c r="D247">
        <f>Data!D247</f>
        <v>335</v>
      </c>
      <c r="E247">
        <f>Data!E247</f>
        <v>39.200000000000003</v>
      </c>
      <c r="F247">
        <f>Data!Q247</f>
        <v>1.363</v>
      </c>
      <c r="G247" s="5">
        <f>Data!R247</f>
        <v>1.27</v>
      </c>
      <c r="H247">
        <f>Data!S247</f>
        <v>1.0760000000000001</v>
      </c>
      <c r="I247">
        <f>Data!U247</f>
        <v>1.02</v>
      </c>
    </row>
    <row r="248" spans="1:10">
      <c r="A248" s="50" t="str">
        <f>Data!A248</f>
        <v>C10A-4I-1</v>
      </c>
      <c r="B248">
        <f>Data!B248</f>
        <v>101.5</v>
      </c>
      <c r="C248">
        <f>Data!C248</f>
        <v>3.03</v>
      </c>
      <c r="D248">
        <f>Data!D248</f>
        <v>371</v>
      </c>
      <c r="E248">
        <f>Data!E248</f>
        <v>51.3</v>
      </c>
      <c r="F248">
        <f>Data!Q248</f>
        <v>1.302</v>
      </c>
      <c r="G248" s="5">
        <f>Data!R248</f>
        <v>1.2</v>
      </c>
      <c r="H248">
        <f>Data!S248</f>
        <v>1.05</v>
      </c>
      <c r="I248">
        <f>Data!U248</f>
        <v>0.997</v>
      </c>
    </row>
    <row r="249" spans="1:10">
      <c r="A249" s="50" t="str">
        <f>Data!A249</f>
        <v>C10A-4I-2</v>
      </c>
      <c r="B249">
        <f>Data!B249</f>
        <v>101.9</v>
      </c>
      <c r="C249">
        <f>Data!C249</f>
        <v>3.03</v>
      </c>
      <c r="D249">
        <f>Data!D249</f>
        <v>371</v>
      </c>
      <c r="E249">
        <f>Data!E249</f>
        <v>51.3</v>
      </c>
      <c r="F249">
        <f>Data!Q249</f>
        <v>1.395</v>
      </c>
      <c r="G249" s="5">
        <f>Data!R249</f>
        <v>1.29</v>
      </c>
      <c r="H249">
        <f>Data!S249</f>
        <v>1.127</v>
      </c>
      <c r="I249">
        <f>Data!U249</f>
        <v>1.0680000000000001</v>
      </c>
    </row>
    <row r="250" spans="1:10">
      <c r="A250" s="50" t="str">
        <f>Data!A250</f>
        <v>C20A-4I</v>
      </c>
      <c r="B250">
        <f>Data!B250</f>
        <v>216.4</v>
      </c>
      <c r="C250">
        <f>Data!C250</f>
        <v>6.61</v>
      </c>
      <c r="D250">
        <f>Data!D250</f>
        <v>452</v>
      </c>
      <c r="E250">
        <f>Data!E250</f>
        <v>46.7</v>
      </c>
      <c r="F250">
        <f>Data!Q250</f>
        <v>1.3149999999999999</v>
      </c>
      <c r="G250" s="5">
        <f>Data!R250</f>
        <v>1.23</v>
      </c>
      <c r="H250">
        <f>Data!S250</f>
        <v>1.0329999999999999</v>
      </c>
      <c r="I250">
        <f>Data!U250</f>
        <v>1</v>
      </c>
    </row>
    <row r="251" spans="1:10">
      <c r="A251" s="50" t="str">
        <f>Data!A251</f>
        <v>C30A-4I</v>
      </c>
      <c r="B251">
        <f>Data!B251</f>
        <v>318.3</v>
      </c>
      <c r="C251">
        <f>Data!C251</f>
        <v>10.37</v>
      </c>
      <c r="D251">
        <f>Data!D251</f>
        <v>335</v>
      </c>
      <c r="E251">
        <f>Data!E251</f>
        <v>52.2</v>
      </c>
      <c r="F251">
        <f>Data!Q251</f>
        <v>1.4419999999999999</v>
      </c>
      <c r="G251" s="5">
        <f>Data!R251</f>
        <v>1.33</v>
      </c>
      <c r="H251">
        <f>Data!S251</f>
        <v>1.1679999999999999</v>
      </c>
      <c r="I251">
        <f>Data!U251</f>
        <v>1.103</v>
      </c>
    </row>
    <row r="252" spans="1:10">
      <c r="A252" s="56" t="s">
        <v>348</v>
      </c>
      <c r="E252" s="1" t="s">
        <v>349</v>
      </c>
      <c r="F252" s="4">
        <f>AVERAGE(F239:F251)</f>
        <v>1.3673076923076921</v>
      </c>
      <c r="G252" s="4">
        <f>AVERAGE(G239:G251)</f>
        <v>1.2838461538461536</v>
      </c>
      <c r="H252" s="4">
        <f>AVERAGE(H239:H251)</f>
        <v>1.0653846153846156</v>
      </c>
      <c r="I252" s="4">
        <f>AVERAGE(I239:I251)</f>
        <v>1.0180769230769229</v>
      </c>
      <c r="J252" s="55"/>
    </row>
    <row r="253" spans="1:10">
      <c r="A253" s="56"/>
      <c r="E253" s="1"/>
      <c r="F253" s="4"/>
      <c r="G253" s="70" t="s">
        <v>334</v>
      </c>
      <c r="H253" s="55">
        <f>STDEV(H239:H251)</f>
        <v>5.9639945312877973E-2</v>
      </c>
      <c r="I253" s="55">
        <f>STDEV(I239:I251)</f>
        <v>5.2334599037446111E-2</v>
      </c>
      <c r="J253" s="55"/>
    </row>
    <row r="254" spans="1:10">
      <c r="A254" s="50" t="str">
        <f>Data!A253</f>
        <v>C10A-2A-1</v>
      </c>
      <c r="B254">
        <f>Data!B253</f>
        <v>101.4</v>
      </c>
      <c r="C254">
        <f>Data!C253</f>
        <v>3.03</v>
      </c>
      <c r="D254">
        <f>Data!D253</f>
        <v>371</v>
      </c>
      <c r="E254">
        <f>Data!E253</f>
        <v>23.2</v>
      </c>
      <c r="F254">
        <f>Data!Q253</f>
        <v>1.3520000000000001</v>
      </c>
      <c r="G254" s="5">
        <f>Data!R253</f>
        <v>1.29</v>
      </c>
      <c r="H254">
        <f>Data!S253</f>
        <v>1.022</v>
      </c>
      <c r="I254">
        <f>Data!U253</f>
        <v>0.97799999999999998</v>
      </c>
    </row>
    <row r="255" spans="1:10">
      <c r="A255" s="50" t="str">
        <f>Data!A254</f>
        <v>C10A-2A-2</v>
      </c>
      <c r="B255">
        <f>Data!B254</f>
        <v>101.9</v>
      </c>
      <c r="C255">
        <f>Data!C254</f>
        <v>3.03</v>
      </c>
      <c r="D255">
        <f>Data!D254</f>
        <v>371</v>
      </c>
      <c r="E255">
        <f>Data!E254</f>
        <v>23.2</v>
      </c>
      <c r="F255">
        <f>Data!Q254</f>
        <v>1.3220000000000001</v>
      </c>
      <c r="G255" s="5">
        <f>Data!R254</f>
        <v>1.26</v>
      </c>
      <c r="H255">
        <f>Data!S254</f>
        <v>0.998</v>
      </c>
      <c r="I255">
        <f>Data!U254</f>
        <v>0.95399999999999996</v>
      </c>
    </row>
    <row r="256" spans="1:10">
      <c r="A256" s="50" t="str">
        <f>Data!A255</f>
        <v>C10A-2A-3</v>
      </c>
      <c r="B256">
        <f>Data!B255</f>
        <v>101.8</v>
      </c>
      <c r="C256">
        <f>Data!C255</f>
        <v>3.03</v>
      </c>
      <c r="D256">
        <f>Data!D255</f>
        <v>371</v>
      </c>
      <c r="E256">
        <f>Data!E255</f>
        <v>23.2</v>
      </c>
      <c r="F256">
        <f>Data!Q255</f>
        <v>1.389</v>
      </c>
      <c r="G256" s="5">
        <f>Data!R255</f>
        <v>1.32</v>
      </c>
      <c r="H256">
        <f>Data!S255</f>
        <v>1.0509999999999999</v>
      </c>
      <c r="I256">
        <f>Data!U255</f>
        <v>1.004</v>
      </c>
    </row>
    <row r="257" spans="1:10">
      <c r="A257" s="50" t="str">
        <f>Data!A256</f>
        <v>C20A-2A</v>
      </c>
      <c r="B257">
        <f>Data!B256</f>
        <v>216.4</v>
      </c>
      <c r="C257">
        <f>Data!C256</f>
        <v>6.61</v>
      </c>
      <c r="D257">
        <f>Data!D256</f>
        <v>452</v>
      </c>
      <c r="E257">
        <f>Data!E256</f>
        <v>24.3</v>
      </c>
      <c r="F257">
        <f>Data!Q256</f>
        <v>1.3520000000000001</v>
      </c>
      <c r="G257" s="5">
        <f>Data!R256</f>
        <v>1.29</v>
      </c>
      <c r="H257">
        <f>Data!S256</f>
        <v>1.0109999999999999</v>
      </c>
      <c r="I257">
        <f>Data!U256</f>
        <v>0.98599999999999999</v>
      </c>
    </row>
    <row r="258" spans="1:10">
      <c r="A258" s="50" t="str">
        <f>Data!A257</f>
        <v>C30A-2A</v>
      </c>
      <c r="B258">
        <f>Data!B257</f>
        <v>318.3</v>
      </c>
      <c r="C258">
        <f>Data!C257</f>
        <v>10.37</v>
      </c>
      <c r="D258">
        <f>Data!D257</f>
        <v>335</v>
      </c>
      <c r="E258">
        <f>Data!E257</f>
        <v>24.2</v>
      </c>
      <c r="F258">
        <f>Data!Q257</f>
        <v>1.37</v>
      </c>
      <c r="G258" s="5">
        <f>Data!R257</f>
        <v>1.3</v>
      </c>
      <c r="H258">
        <f>Data!S257</f>
        <v>1.042</v>
      </c>
      <c r="I258">
        <f>Data!U257</f>
        <v>0.99099999999999999</v>
      </c>
    </row>
    <row r="259" spans="1:10">
      <c r="A259" s="50" t="str">
        <f>Data!A258</f>
        <v>C10A-3A-1</v>
      </c>
      <c r="B259">
        <f>Data!B258</f>
        <v>101.7</v>
      </c>
      <c r="C259">
        <f>Data!C258</f>
        <v>3.03</v>
      </c>
      <c r="D259">
        <f>Data!D258</f>
        <v>371</v>
      </c>
      <c r="E259">
        <f>Data!E258</f>
        <v>40.200000000000003</v>
      </c>
      <c r="F259">
        <f>Data!Q258</f>
        <v>1.347</v>
      </c>
      <c r="G259" s="5">
        <f>Data!R258</f>
        <v>1.26</v>
      </c>
      <c r="H259">
        <f>Data!S258</f>
        <v>1.0640000000000001</v>
      </c>
      <c r="I259">
        <f>Data!U258</f>
        <v>1.0129999999999999</v>
      </c>
    </row>
    <row r="260" spans="1:10">
      <c r="A260" s="50" t="str">
        <f>Data!A259</f>
        <v>C10A-3A-2</v>
      </c>
      <c r="B260">
        <f>Data!B259</f>
        <v>101.3</v>
      </c>
      <c r="C260">
        <f>Data!C259</f>
        <v>3.03</v>
      </c>
      <c r="D260">
        <f>Data!D259</f>
        <v>371</v>
      </c>
      <c r="E260">
        <f>Data!E259</f>
        <v>40.200000000000003</v>
      </c>
      <c r="F260">
        <f>Data!Q259</f>
        <v>1.258</v>
      </c>
      <c r="G260" s="5">
        <f>Data!R259</f>
        <v>1.17</v>
      </c>
      <c r="H260">
        <f>Data!S259</f>
        <v>0.99199999999999999</v>
      </c>
      <c r="I260">
        <f>Data!U259</f>
        <v>0.94499999999999995</v>
      </c>
    </row>
    <row r="261" spans="1:10">
      <c r="A261" s="50" t="str">
        <f>Data!A260</f>
        <v>C20A-3A</v>
      </c>
      <c r="B261">
        <f>Data!B260</f>
        <v>216.4</v>
      </c>
      <c r="C261">
        <f>Data!C260</f>
        <v>6.61</v>
      </c>
      <c r="D261">
        <f>Data!D260</f>
        <v>452</v>
      </c>
      <c r="E261">
        <f>Data!E260</f>
        <v>38.200000000000003</v>
      </c>
      <c r="F261">
        <f>Data!Q260</f>
        <v>1.331</v>
      </c>
      <c r="G261" s="5">
        <f>Data!R260</f>
        <v>1.25</v>
      </c>
      <c r="H261">
        <f>Data!S260</f>
        <v>1.028</v>
      </c>
      <c r="I261">
        <f>Data!U260</f>
        <v>0.998</v>
      </c>
    </row>
    <row r="262" spans="1:10">
      <c r="A262" s="50" t="str">
        <f>Data!A261</f>
        <v>C30A-3A</v>
      </c>
      <c r="B262">
        <f>Data!B261</f>
        <v>318.3</v>
      </c>
      <c r="C262">
        <f>Data!C261</f>
        <v>10.37</v>
      </c>
      <c r="D262">
        <f>Data!D261</f>
        <v>335</v>
      </c>
      <c r="E262">
        <f>Data!E261</f>
        <v>39.200000000000003</v>
      </c>
      <c r="F262">
        <f>Data!Q261</f>
        <v>1.397</v>
      </c>
      <c r="G262" s="5">
        <f>Data!R261</f>
        <v>1.3</v>
      </c>
      <c r="H262">
        <f>Data!S261</f>
        <v>1.1040000000000001</v>
      </c>
      <c r="I262">
        <f>Data!U261</f>
        <v>1.0449999999999999</v>
      </c>
    </row>
    <row r="263" spans="1:10">
      <c r="A263" s="50" t="str">
        <f>Data!A262</f>
        <v>C10A-4A-1</v>
      </c>
      <c r="B263">
        <f>Data!B262</f>
        <v>101.9</v>
      </c>
      <c r="C263">
        <f>Data!C262</f>
        <v>3.03</v>
      </c>
      <c r="D263">
        <f>Data!D262</f>
        <v>371</v>
      </c>
      <c r="E263">
        <f>Data!E262</f>
        <v>51.3</v>
      </c>
      <c r="F263">
        <f>Data!Q262</f>
        <v>1.321</v>
      </c>
      <c r="G263" s="5">
        <f>Data!R262</f>
        <v>1.22</v>
      </c>
      <c r="H263">
        <f>Data!S262</f>
        <v>1.0669999999999999</v>
      </c>
      <c r="I263">
        <f>Data!U262</f>
        <v>1.012</v>
      </c>
    </row>
    <row r="264" spans="1:10">
      <c r="A264" s="50" t="str">
        <f>Data!A263</f>
        <v>C10A-4A-2</v>
      </c>
      <c r="B264">
        <f>Data!B263</f>
        <v>101.5</v>
      </c>
      <c r="C264">
        <f>Data!C263</f>
        <v>3.03</v>
      </c>
      <c r="D264">
        <f>Data!D263</f>
        <v>371</v>
      </c>
      <c r="E264">
        <f>Data!E263</f>
        <v>51.3</v>
      </c>
      <c r="F264">
        <f>Data!Q263</f>
        <v>1.306</v>
      </c>
      <c r="G264" s="5">
        <f>Data!R263</f>
        <v>1.21</v>
      </c>
      <c r="H264">
        <f>Data!S263</f>
        <v>1.054</v>
      </c>
      <c r="I264">
        <f>Data!U263</f>
        <v>1</v>
      </c>
    </row>
    <row r="265" spans="1:10">
      <c r="A265" s="50" t="str">
        <f>Data!A264</f>
        <v>C20A-4A</v>
      </c>
      <c r="B265">
        <f>Data!B264</f>
        <v>216.4</v>
      </c>
      <c r="C265">
        <f>Data!C264</f>
        <v>6.61</v>
      </c>
      <c r="D265">
        <f>Data!D264</f>
        <v>452</v>
      </c>
      <c r="E265">
        <f>Data!E264</f>
        <v>46.8</v>
      </c>
      <c r="F265">
        <f>Data!Q264</f>
        <v>1.2929999999999999</v>
      </c>
      <c r="G265" s="5">
        <f>Data!R264</f>
        <v>1.21</v>
      </c>
      <c r="H265">
        <f>Data!S264</f>
        <v>1.0149999999999999</v>
      </c>
      <c r="I265">
        <f>Data!U264</f>
        <v>0.98299999999999998</v>
      </c>
    </row>
    <row r="266" spans="1:10">
      <c r="A266" s="50" t="str">
        <f>Data!A265</f>
        <v>C30A-4A</v>
      </c>
      <c r="B266">
        <f>Data!B265</f>
        <v>318.5</v>
      </c>
      <c r="C266">
        <f>Data!C265</f>
        <v>10.37</v>
      </c>
      <c r="D266">
        <f>Data!D265</f>
        <v>335</v>
      </c>
      <c r="E266">
        <f>Data!E265</f>
        <v>52.2</v>
      </c>
      <c r="F266">
        <f>Data!Q265</f>
        <v>1.2849999999999999</v>
      </c>
      <c r="G266" s="5">
        <f>Data!R265</f>
        <v>1.18</v>
      </c>
      <c r="H266">
        <f>Data!S265</f>
        <v>1.0409999999999999</v>
      </c>
      <c r="I266">
        <f>Data!U265</f>
        <v>0.98199999999999998</v>
      </c>
    </row>
    <row r="267" spans="1:10">
      <c r="A267" s="82"/>
      <c r="E267" s="1" t="s">
        <v>349</v>
      </c>
      <c r="F267" s="4">
        <f>AVERAGE(F254:F266)</f>
        <v>1.3325384615384617</v>
      </c>
      <c r="G267" s="4">
        <f>AVERAGE(G254:G266)</f>
        <v>1.2507692307692309</v>
      </c>
      <c r="H267" s="4">
        <f>AVERAGE(H254:H266)</f>
        <v>1.0376153846153848</v>
      </c>
      <c r="I267" s="4">
        <f>AVERAGE(I254:I266)</f>
        <v>0.99161538461538457</v>
      </c>
      <c r="J267" s="55"/>
    </row>
    <row r="268" spans="1:10">
      <c r="A268" s="82"/>
      <c r="E268" s="1"/>
      <c r="F268" s="4"/>
      <c r="G268" s="70" t="s">
        <v>334</v>
      </c>
      <c r="H268" s="55">
        <f>STDEV(H254:H266)</f>
        <v>3.1159638587812261E-2</v>
      </c>
      <c r="I268" s="55">
        <f>STDEV(I254:I266)</f>
        <v>2.575376497245422E-2</v>
      </c>
      <c r="J268" s="55"/>
    </row>
    <row r="269" spans="1:10">
      <c r="A269" s="82" t="s">
        <v>299</v>
      </c>
      <c r="B269" s="82" t="s">
        <v>300</v>
      </c>
      <c r="C269" s="83" t="s">
        <v>350</v>
      </c>
      <c r="D269" s="94" t="s">
        <v>302</v>
      </c>
      <c r="E269" s="94"/>
      <c r="F269" s="83" t="s">
        <v>303</v>
      </c>
      <c r="G269" s="83" t="s">
        <v>304</v>
      </c>
      <c r="H269" s="83" t="s">
        <v>305</v>
      </c>
    </row>
    <row r="270" spans="1:10">
      <c r="A270" s="50" t="str">
        <f>Data!A268</f>
        <v>scsc1-1</v>
      </c>
      <c r="B270">
        <f>Data!B268</f>
        <v>100</v>
      </c>
      <c r="C270">
        <f>Data!C268</f>
        <v>3</v>
      </c>
      <c r="D270">
        <f>Data!D268</f>
        <v>303.5</v>
      </c>
      <c r="E270">
        <f>Data!E268</f>
        <v>46.8</v>
      </c>
      <c r="F270">
        <f>Data!Q268</f>
        <v>1.278</v>
      </c>
      <c r="G270" s="5">
        <f>Data!R268</f>
        <v>1.18</v>
      </c>
      <c r="H270">
        <f>Data!S268</f>
        <v>1.0429999999999999</v>
      </c>
      <c r="I270">
        <f>Data!U268</f>
        <v>0.97399999999999998</v>
      </c>
    </row>
    <row r="271" spans="1:10">
      <c r="A271" s="50" t="str">
        <f>Data!A269</f>
        <v>scsc1-2</v>
      </c>
      <c r="B271">
        <f>Data!B269</f>
        <v>100</v>
      </c>
      <c r="C271">
        <f>Data!C269</f>
        <v>3</v>
      </c>
      <c r="D271">
        <f>Data!D269</f>
        <v>303.5</v>
      </c>
      <c r="E271">
        <f>Data!E269</f>
        <v>46.8</v>
      </c>
      <c r="F271">
        <f>Data!Q269</f>
        <v>1.48</v>
      </c>
      <c r="G271" s="5">
        <f>Data!R269</f>
        <v>1.36</v>
      </c>
      <c r="H271">
        <f>Data!S269</f>
        <v>1.208</v>
      </c>
      <c r="I271">
        <f>Data!U269</f>
        <v>1.1279999999999999</v>
      </c>
    </row>
    <row r="272" spans="1:10">
      <c r="A272" s="50" t="str">
        <f>Data!A270</f>
        <v>sch1-1</v>
      </c>
      <c r="B272">
        <f>Data!B270</f>
        <v>100</v>
      </c>
      <c r="C272">
        <f>Data!C270</f>
        <v>3</v>
      </c>
      <c r="D272">
        <f>Data!D270</f>
        <v>303.5</v>
      </c>
      <c r="E272">
        <f>Data!E270</f>
        <v>46.8</v>
      </c>
      <c r="F272">
        <f>Data!Q270</f>
        <v>1.383</v>
      </c>
      <c r="G272" s="5">
        <f>Data!R270</f>
        <v>1.27</v>
      </c>
      <c r="H272">
        <f>Data!S270</f>
        <v>1.1279999999999999</v>
      </c>
      <c r="I272">
        <f>Data!U270</f>
        <v>1.054</v>
      </c>
    </row>
    <row r="273" spans="1:11">
      <c r="A273" s="50" t="str">
        <f>Data!A271</f>
        <v>sch1-2</v>
      </c>
      <c r="B273">
        <f>Data!B271</f>
        <v>100</v>
      </c>
      <c r="C273">
        <f>Data!C271</f>
        <v>3</v>
      </c>
      <c r="D273">
        <f>Data!D271</f>
        <v>303.5</v>
      </c>
      <c r="E273">
        <f>Data!E271</f>
        <v>46.8</v>
      </c>
      <c r="F273">
        <f>Data!Q271</f>
        <v>1.48</v>
      </c>
      <c r="G273" s="5">
        <f>Data!R271</f>
        <v>1.36</v>
      </c>
      <c r="H273">
        <f>Data!S271</f>
        <v>1.208</v>
      </c>
      <c r="I273">
        <f>Data!U271</f>
        <v>1.1279999999999999</v>
      </c>
    </row>
    <row r="274" spans="1:11">
      <c r="A274" s="50" t="str">
        <f>Data!A272</f>
        <v>scv1-1</v>
      </c>
      <c r="B274">
        <f>Data!B272</f>
        <v>100</v>
      </c>
      <c r="C274">
        <f>Data!C272</f>
        <v>3</v>
      </c>
      <c r="D274">
        <f>Data!D272</f>
        <v>303.5</v>
      </c>
      <c r="E274">
        <f>Data!E272</f>
        <v>46.8</v>
      </c>
      <c r="F274">
        <f>Data!Q272</f>
        <v>1.4079999999999999</v>
      </c>
      <c r="G274" s="5">
        <f>Data!R272</f>
        <v>1.3</v>
      </c>
      <c r="H274">
        <f>Data!S272</f>
        <v>1.149</v>
      </c>
      <c r="I274">
        <f>Data!U272</f>
        <v>1.073</v>
      </c>
    </row>
    <row r="275" spans="1:11">
      <c r="A275" s="50" t="str">
        <f>Data!A273</f>
        <v>scv1-2</v>
      </c>
      <c r="B275">
        <f>Data!B273</f>
        <v>100</v>
      </c>
      <c r="C275">
        <f>Data!C273</f>
        <v>3</v>
      </c>
      <c r="D275">
        <f>Data!D273</f>
        <v>303.5</v>
      </c>
      <c r="E275">
        <f>Data!E273</f>
        <v>46.8</v>
      </c>
      <c r="F275">
        <f>Data!Q273</f>
        <v>1.4690000000000001</v>
      </c>
      <c r="G275" s="5">
        <f>Data!R273</f>
        <v>1.35</v>
      </c>
      <c r="H275">
        <f>Data!S273</f>
        <v>1.1990000000000001</v>
      </c>
      <c r="I275">
        <f>Data!U273</f>
        <v>1.1200000000000001</v>
      </c>
    </row>
    <row r="276" spans="1:11">
      <c r="A276" s="50" t="str">
        <f>Data!A274</f>
        <v>scsc2-2</v>
      </c>
      <c r="B276">
        <f>Data!B274</f>
        <v>200</v>
      </c>
      <c r="C276">
        <f>Data!C274</f>
        <v>3</v>
      </c>
      <c r="D276">
        <f>Data!D274</f>
        <v>303.5</v>
      </c>
      <c r="E276">
        <f>Data!E274</f>
        <v>46.8</v>
      </c>
      <c r="F276">
        <f>Data!Q274</f>
        <v>1.3340000000000001</v>
      </c>
      <c r="G276" s="5">
        <f>Data!R274</f>
        <v>1.19</v>
      </c>
      <c r="H276">
        <f>Data!S274</f>
        <v>1.155</v>
      </c>
      <c r="I276">
        <f>Data!U274</f>
        <v>1.0529999999999999</v>
      </c>
    </row>
    <row r="277" spans="1:11">
      <c r="A277" s="50" t="str">
        <f>Data!A275</f>
        <v>scsc2-2</v>
      </c>
      <c r="B277">
        <f>Data!B275</f>
        <v>200</v>
      </c>
      <c r="C277">
        <f>Data!C275</f>
        <v>3</v>
      </c>
      <c r="D277">
        <f>Data!D275</f>
        <v>303.5</v>
      </c>
      <c r="E277">
        <f>Data!E275</f>
        <v>46.8</v>
      </c>
      <c r="F277">
        <f>Data!Q275</f>
        <v>1.34</v>
      </c>
      <c r="G277" s="5">
        <f>Data!R275</f>
        <v>1.2</v>
      </c>
      <c r="H277">
        <f>Data!S275</f>
        <v>1.1599999999999999</v>
      </c>
      <c r="I277">
        <f>Data!U275</f>
        <v>1.0569999999999999</v>
      </c>
    </row>
    <row r="278" spans="1:11">
      <c r="A278" s="50" t="str">
        <f>Data!A276</f>
        <v>sch2-1</v>
      </c>
      <c r="B278">
        <f>Data!B276</f>
        <v>200</v>
      </c>
      <c r="C278">
        <f>Data!C276</f>
        <v>3</v>
      </c>
      <c r="D278">
        <f>Data!D276</f>
        <v>303.5</v>
      </c>
      <c r="E278">
        <f>Data!E276</f>
        <v>46.8</v>
      </c>
      <c r="F278">
        <f>Data!Q276</f>
        <v>1.242</v>
      </c>
      <c r="G278" s="5">
        <f>Data!R276</f>
        <v>1.1100000000000001</v>
      </c>
      <c r="H278">
        <f>Data!S276</f>
        <v>1.0760000000000001</v>
      </c>
      <c r="I278">
        <f>Data!U276</f>
        <v>0.98</v>
      </c>
    </row>
    <row r="279" spans="1:11">
      <c r="A279" s="50" t="str">
        <f>Data!A277</f>
        <v>sch2-2</v>
      </c>
      <c r="B279">
        <f>Data!B277</f>
        <v>200</v>
      </c>
      <c r="C279">
        <f>Data!C277</f>
        <v>3</v>
      </c>
      <c r="D279">
        <f>Data!D277</f>
        <v>303.5</v>
      </c>
      <c r="E279">
        <f>Data!E277</f>
        <v>46.8</v>
      </c>
      <c r="F279">
        <f>Data!Q277</f>
        <v>1.242</v>
      </c>
      <c r="G279" s="5">
        <f>Data!R277</f>
        <v>1.1100000000000001</v>
      </c>
      <c r="H279">
        <f>Data!S277</f>
        <v>1.0760000000000001</v>
      </c>
      <c r="I279">
        <f>Data!U277</f>
        <v>0.98</v>
      </c>
    </row>
    <row r="280" spans="1:11">
      <c r="A280" s="50" t="str">
        <f>Data!A278</f>
        <v>scv2-1</v>
      </c>
      <c r="B280">
        <f>Data!B278</f>
        <v>200</v>
      </c>
      <c r="C280">
        <f>Data!C278</f>
        <v>3</v>
      </c>
      <c r="D280">
        <f>Data!D278</f>
        <v>303.5</v>
      </c>
      <c r="E280">
        <f>Data!E278</f>
        <v>46.8</v>
      </c>
      <c r="F280">
        <f>Data!Q278</f>
        <v>1.37</v>
      </c>
      <c r="G280" s="5">
        <f>Data!R278</f>
        <v>1.22</v>
      </c>
      <c r="H280">
        <f>Data!S278</f>
        <v>1.1870000000000001</v>
      </c>
      <c r="I280">
        <f>Data!U278</f>
        <v>1.081</v>
      </c>
    </row>
    <row r="281" spans="1:11">
      <c r="A281" s="50" t="str">
        <f>Data!A279</f>
        <v>scv2-2</v>
      </c>
      <c r="B281">
        <f>Data!B279</f>
        <v>200</v>
      </c>
      <c r="C281">
        <f>Data!C279</f>
        <v>3</v>
      </c>
      <c r="D281">
        <f>Data!D279</f>
        <v>303.5</v>
      </c>
      <c r="E281">
        <f>Data!E279</f>
        <v>46.8</v>
      </c>
      <c r="F281">
        <f>Data!Q279</f>
        <v>1.2969999999999999</v>
      </c>
      <c r="G281" s="5">
        <f>Data!R279</f>
        <v>1.1599999999999999</v>
      </c>
      <c r="H281">
        <f>Data!S279</f>
        <v>1.1240000000000001</v>
      </c>
      <c r="I281">
        <f>Data!U279</f>
        <v>1.024</v>
      </c>
    </row>
    <row r="282" spans="1:11">
      <c r="A282" s="82"/>
      <c r="E282" s="1" t="s">
        <v>351</v>
      </c>
      <c r="F282" s="4">
        <f>AVERAGE(F270:F281)</f>
        <v>1.36025</v>
      </c>
      <c r="G282" s="4">
        <f>AVERAGE(G270:G281)</f>
        <v>1.2341666666666666</v>
      </c>
      <c r="H282" s="4">
        <f>AVERAGE(H270:H281)</f>
        <v>1.1427500000000002</v>
      </c>
      <c r="I282" s="4">
        <f>AVERAGE(I270:I281)</f>
        <v>1.0543333333333333</v>
      </c>
    </row>
    <row r="283" spans="1:11">
      <c r="A283" s="82"/>
      <c r="E283" t="s">
        <v>332</v>
      </c>
      <c r="F283" s="5">
        <f>STDEV(F270:F281)</f>
        <v>8.6984977804425309E-2</v>
      </c>
      <c r="G283" s="5">
        <f>STDEV(G270:G281)</f>
        <v>9.2092674008634426E-2</v>
      </c>
      <c r="H283" s="5">
        <f>STDEV(H270:H281)</f>
        <v>5.5230302947171697E-2</v>
      </c>
      <c r="I283" s="5">
        <f>STDEV(I270:I281)</f>
        <v>5.6131879344877428E-2</v>
      </c>
    </row>
    <row r="286" spans="1:11">
      <c r="A286" s="82"/>
      <c r="D286" s="6" t="s">
        <v>352</v>
      </c>
      <c r="E286" s="1" t="s">
        <v>353</v>
      </c>
      <c r="F286" s="4">
        <f>AVERAGE(F6:F16,F20:F21,F24:F35,F38:F47,F50:F54,F57:F61,F64:F69,F72:F75,F78,F81:F89,F92:F106,F109:F117,F120:F150,F153:F155,F158:F188,F191:F193,F196:F208,F211:F236,F239:F251,F254:F266,F270:F281)</f>
        <v>1.4017948717948721</v>
      </c>
      <c r="G286" s="4">
        <f>AVERAGE(G6:G16,G20:G21,G24:G35,G38:G47,G50:G54,G57:G61,G64:G69,G72:G75,G78,G81:G89,G92:G106,G109:G117,G120:G150,G153:G155,G158:G188,G191:G193,G196:G208,G211:G236,G239:G251,G254:G266,G270:G281)</f>
        <v>1.2932051282051293</v>
      </c>
      <c r="H286" s="4">
        <f>AVERAGE(H6:H16,H20:H21,H24:H35,H38:H47,H50:H54,H57:H61,H64:H69,H72:H75,H78,H81:H89,H92:H106,H109:H117,H120:H150,H153:H155,H158:H188,H191:H193,H196:H208,H211:H236,H239:H251,H254:H266,H270:H281)</f>
        <v>1.1399615384615387</v>
      </c>
      <c r="I286" s="4">
        <f>AVERAGE(I6:I16,I20:I21,I24:I35,I38:I47,I50:I54,I57:I61,I64:I69,I72:I75,I78,I81:I89,I92:I106,I109:I117,I120:I150,I153:I155,I158:I188,I191:I193,I196:I208,I211:I236,I239:I251,I254:I266,I270:I281)</f>
        <v>1.0653376068376064</v>
      </c>
      <c r="K286" s="63"/>
    </row>
    <row r="287" spans="1:11">
      <c r="A287" s="82"/>
      <c r="D287" s="51" t="s">
        <v>332</v>
      </c>
      <c r="E287" s="51" t="s">
        <v>354</v>
      </c>
      <c r="F287" s="55"/>
      <c r="G287" s="55"/>
      <c r="H287" s="55">
        <f>(11*H18+2*H23+12*H37+10*H49+5*H56+5*H63+6*H71+4*H77+9*H91+15*H108+9*H119+31*H152+3*H157+31*H190+3*H195+13*H210+26*H238+13*H253+13*H268+12*H283)/233</f>
        <v>0.10301486758453091</v>
      </c>
      <c r="I287" s="55">
        <f>(11*I18+2*I23+12*I37+10*I49+5*I56+5*I63+6*I71+4*I77+9*I91+15*I108+9*I119+31*I152+3*I157+31*I190+3*I195+13*I210+26*I238+13*I253+13*I268+12*I283)/233</f>
        <v>9.5379083005127679E-2</v>
      </c>
    </row>
    <row r="288" spans="1:11">
      <c r="A288" s="82" t="str">
        <f>Data!A281</f>
        <v>Zhong (new)</v>
      </c>
      <c r="B288" s="82">
        <f>Data!B281</f>
        <v>1978</v>
      </c>
      <c r="C288" s="83" t="s">
        <v>318</v>
      </c>
      <c r="F288" s="5"/>
      <c r="G288" s="5"/>
      <c r="H288" s="5"/>
      <c r="I288" s="5"/>
    </row>
    <row r="289" spans="1:9">
      <c r="A289" s="50">
        <f>Data!A282</f>
        <v>1</v>
      </c>
      <c r="B289">
        <f>Data!B282</f>
        <v>108</v>
      </c>
      <c r="C289">
        <f>Data!C282</f>
        <v>4.5</v>
      </c>
      <c r="D289">
        <f>Data!D282</f>
        <v>409.64</v>
      </c>
      <c r="E289">
        <f>Data!E282</f>
        <v>28.6</v>
      </c>
      <c r="F289" s="62">
        <f>Data!Q282</f>
        <v>1.581</v>
      </c>
      <c r="G289" s="62">
        <f>Data!R282</f>
        <v>1.52</v>
      </c>
      <c r="H289" s="62">
        <f>Data!S282</f>
        <v>1.1890000000000001</v>
      </c>
      <c r="I289" s="62">
        <f>Data!U282</f>
        <v>1.1040000000000001</v>
      </c>
    </row>
    <row r="290" spans="1:9">
      <c r="A290" s="50">
        <f>Data!A283</f>
        <v>2</v>
      </c>
      <c r="B290">
        <f>Data!B283</f>
        <v>108</v>
      </c>
      <c r="C290">
        <f>Data!C283</f>
        <v>4.5</v>
      </c>
      <c r="D290">
        <f>Data!D283</f>
        <v>409.64</v>
      </c>
      <c r="E290">
        <f>Data!E283</f>
        <v>28.6</v>
      </c>
      <c r="F290" s="62">
        <f>Data!Q283</f>
        <v>1.569</v>
      </c>
      <c r="G290" s="62">
        <f>Data!R283</f>
        <v>1.51</v>
      </c>
      <c r="H290" s="62">
        <f>Data!S283</f>
        <v>1.179</v>
      </c>
      <c r="I290" s="62">
        <f>Data!U283</f>
        <v>1.0960000000000001</v>
      </c>
    </row>
    <row r="291" spans="1:9">
      <c r="A291" s="50">
        <f>Data!A284</f>
        <v>3</v>
      </c>
      <c r="B291">
        <f>Data!B284</f>
        <v>108</v>
      </c>
      <c r="C291">
        <f>Data!C284</f>
        <v>4.5</v>
      </c>
      <c r="D291">
        <f>Data!D284</f>
        <v>409.64</v>
      </c>
      <c r="E291">
        <f>Data!E284</f>
        <v>28.6</v>
      </c>
      <c r="F291" s="62">
        <f>Data!Q284</f>
        <v>1.5940000000000001</v>
      </c>
      <c r="G291" s="62">
        <f>Data!R284</f>
        <v>1.53</v>
      </c>
      <c r="H291" s="62">
        <f>Data!S284</f>
        <v>1.198</v>
      </c>
      <c r="I291" s="62">
        <f>Data!U284</f>
        <v>1.145</v>
      </c>
    </row>
    <row r="292" spans="1:9">
      <c r="A292" s="50">
        <f>Data!A285</f>
        <v>4</v>
      </c>
      <c r="B292">
        <f>Data!B285</f>
        <v>108</v>
      </c>
      <c r="C292">
        <f>Data!C285</f>
        <v>4.5</v>
      </c>
      <c r="D292">
        <f>Data!D285</f>
        <v>409.64</v>
      </c>
      <c r="E292">
        <f>Data!E285</f>
        <v>28.6</v>
      </c>
      <c r="F292" s="62">
        <f>Data!Q285</f>
        <v>1.5569999999999999</v>
      </c>
      <c r="G292" s="62">
        <f>Data!R285</f>
        <v>1.49</v>
      </c>
      <c r="H292" s="62">
        <f>Data!S285</f>
        <v>1.17</v>
      </c>
      <c r="I292" s="62">
        <f>Data!U285</f>
        <v>1.121</v>
      </c>
    </row>
    <row r="293" spans="1:9">
      <c r="A293" s="50">
        <f>Data!A286</f>
        <v>5</v>
      </c>
      <c r="B293">
        <f>Data!B286</f>
        <v>108</v>
      </c>
      <c r="C293">
        <f>Data!C286</f>
        <v>4.5</v>
      </c>
      <c r="D293">
        <f>Data!D286</f>
        <v>409.64</v>
      </c>
      <c r="E293">
        <f>Data!E286</f>
        <v>28.6</v>
      </c>
      <c r="F293" s="62">
        <f>Data!Q286</f>
        <v>1.476</v>
      </c>
      <c r="G293" s="62">
        <f>Data!R286</f>
        <v>1.42</v>
      </c>
      <c r="H293" s="62">
        <f>Data!S286</f>
        <v>1.109</v>
      </c>
      <c r="I293" s="62">
        <f>Data!U286</f>
        <v>1.095</v>
      </c>
    </row>
    <row r="294" spans="1:9">
      <c r="A294" s="50">
        <f>Data!A287</f>
        <v>6</v>
      </c>
      <c r="B294">
        <f>Data!B287</f>
        <v>108</v>
      </c>
      <c r="C294">
        <f>Data!C287</f>
        <v>4.5</v>
      </c>
      <c r="D294">
        <f>Data!D287</f>
        <v>409.64</v>
      </c>
      <c r="E294">
        <f>Data!E287</f>
        <v>28.6</v>
      </c>
      <c r="F294" s="62">
        <f>Data!Q287</f>
        <v>1.482</v>
      </c>
      <c r="G294" s="62">
        <f>Data!R287</f>
        <v>1.42</v>
      </c>
      <c r="H294" s="62">
        <f>Data!S287</f>
        <v>1.1140000000000001</v>
      </c>
      <c r="I294" s="62">
        <f>Data!U287</f>
        <v>1.125</v>
      </c>
    </row>
    <row r="295" spans="1:9">
      <c r="A295" s="50">
        <f>Data!A288</f>
        <v>7</v>
      </c>
      <c r="B295">
        <f>Data!B288</f>
        <v>108</v>
      </c>
      <c r="C295">
        <f>Data!C288</f>
        <v>4.5</v>
      </c>
      <c r="D295">
        <f>Data!D288</f>
        <v>409.64</v>
      </c>
      <c r="E295">
        <f>Data!E288</f>
        <v>28.6</v>
      </c>
      <c r="F295" s="62">
        <f>Data!Q288</f>
        <v>1.538</v>
      </c>
      <c r="G295" s="62">
        <f>Data!R288</f>
        <v>1.48</v>
      </c>
      <c r="H295" s="62">
        <f>Data!S288</f>
        <v>1.1559999999999999</v>
      </c>
      <c r="I295" s="62">
        <f>Data!U288</f>
        <v>1.167</v>
      </c>
    </row>
    <row r="296" spans="1:9">
      <c r="A296" s="50">
        <f>Data!A289</f>
        <v>10</v>
      </c>
      <c r="B296">
        <f>Data!B289</f>
        <v>108</v>
      </c>
      <c r="C296">
        <f>Data!C289</f>
        <v>4.5</v>
      </c>
      <c r="D296">
        <f>Data!D289</f>
        <v>409.64</v>
      </c>
      <c r="E296">
        <f>Data!E289</f>
        <v>28.6</v>
      </c>
      <c r="F296" s="62">
        <f>Data!Q289</f>
        <v>2.3780000000000001</v>
      </c>
      <c r="G296" s="62">
        <f>Data!R289</f>
        <v>2.2799999999999998</v>
      </c>
      <c r="H296" s="62">
        <f>Data!S289</f>
        <v>1.788</v>
      </c>
      <c r="I296" s="62">
        <f>Data!U289</f>
        <v>1.8240000000000001</v>
      </c>
    </row>
    <row r="297" spans="1:9">
      <c r="A297" s="50" t="str">
        <f>Data!A290</f>
        <v>from col. with M</v>
      </c>
      <c r="B297">
        <f>Data!B290</f>
        <v>108.6</v>
      </c>
      <c r="C297">
        <f>Data!C290</f>
        <v>4.5999999999999996</v>
      </c>
      <c r="D297">
        <f>Data!D290</f>
        <v>271.89999999999998</v>
      </c>
      <c r="E297">
        <f>Data!E290</f>
        <v>30.7</v>
      </c>
      <c r="F297" s="62">
        <f>Data!Q290</f>
        <v>1.2390000000000001</v>
      </c>
      <c r="G297" s="62">
        <f>Data!R290</f>
        <v>1.17</v>
      </c>
      <c r="H297" s="62">
        <f>Data!S290</f>
        <v>0.96099999999999997</v>
      </c>
      <c r="I297" s="62">
        <f>Data!U290</f>
        <v>0.90600000000000003</v>
      </c>
    </row>
    <row r="298" spans="1:9">
      <c r="A298" s="82"/>
      <c r="E298" s="1" t="s">
        <v>341</v>
      </c>
      <c r="F298" s="4">
        <f>AVERAGE(F289:F297)</f>
        <v>1.6015555555555556</v>
      </c>
      <c r="G298" s="4">
        <f>AVERAGE(G289:G297)</f>
        <v>1.5355555555555556</v>
      </c>
      <c r="H298" s="4">
        <f>AVERAGE(H289:H297)</f>
        <v>1.2071111111111112</v>
      </c>
      <c r="I298" s="4">
        <f>AVERAGE(I289:I297)</f>
        <v>1.175888888888889</v>
      </c>
    </row>
    <row r="299" spans="1:9">
      <c r="A299" s="82"/>
      <c r="E299" t="s">
        <v>355</v>
      </c>
      <c r="F299" s="5">
        <f>STDEV(F289:F297)</f>
        <v>0.3106312569233457</v>
      </c>
      <c r="G299" s="5">
        <f>STDEV(G289:G297)</f>
        <v>0.30012960163532304</v>
      </c>
      <c r="H299" s="5">
        <f>STDEV(H289:H297)</f>
        <v>0.22953455319648666</v>
      </c>
      <c r="I299" s="5">
        <f>STDEV(I289:I297)</f>
        <v>0.25436609662278309</v>
      </c>
    </row>
    <row r="301" spans="1:9">
      <c r="A301" s="82"/>
      <c r="D301" s="82" t="s">
        <v>356</v>
      </c>
      <c r="E301" s="1" t="s">
        <v>357</v>
      </c>
      <c r="F301" s="4">
        <f>(234*F286+9*F298)/243</f>
        <v>1.4091934156378603</v>
      </c>
      <c r="G301" s="4">
        <f>(234*G286+9*G298)/243</f>
        <v>1.3021810699588487</v>
      </c>
      <c r="H301" s="4">
        <f>(234*H286+9*H298)/243</f>
        <v>1.1424485596707818</v>
      </c>
      <c r="I301" s="4">
        <f>(234*I286+9*I298)/243</f>
        <v>1.0694320987654318</v>
      </c>
    </row>
    <row r="302" spans="1:9">
      <c r="A302" s="82"/>
      <c r="D302" s="83" t="s">
        <v>356</v>
      </c>
      <c r="E302" t="s">
        <v>332</v>
      </c>
      <c r="F302" s="5"/>
      <c r="G302" s="5"/>
      <c r="H302" s="5">
        <f>(233*H287+9*H299)/242</f>
        <v>0.1077201451486119</v>
      </c>
      <c r="I302" s="5">
        <f>(233*I287+9*I299)/242</f>
        <v>0.10129182318099089</v>
      </c>
    </row>
    <row r="303" spans="1:9">
      <c r="A303" s="82"/>
      <c r="E303" s="83" t="s">
        <v>323</v>
      </c>
      <c r="F303" s="66">
        <f>COUNTIF(F6:F16, "&lt;1")+COUNTIF(F20:F21,"&lt;1")+COUNTIF(F24:F35,"&lt;1")+COUNTIF(F38:F47,"&lt;1")+COUNTIF(F50:F54,"&lt;1")+COUNTIF(F57:F61,"&lt;1")+COUNTIF(F64:F69,"&lt;1")+COUNTIF(F72:F75,"&lt;1")+COUNTIF(F78,"&lt;1")+COUNTIF(F81:F89,"&lt;1")+COUNTIF(F92:F106,"&lt;1")+COUNTIF(F109:F117,"&lt;1")+COUNTIF(F120:F150,"&lt;1")+COUNTIF(F153:F155,"&lt;1")+COUNTIF(F158:F188,"&lt;1")+COUNTIF(F191:F193,"&lt;1")+COUNTIF(F196:F208,"&lt;1")+COUNTIF(F211:F236,"&lt;1")+COUNTIF(F239:F251,"&lt;1")+COUNTIF(F254:F266,"&lt;1")+COUNTIF(F270:F281,"&lt;1")+COUNTIF(F289:F297,"&lt;1")</f>
        <v>0</v>
      </c>
      <c r="G303" s="66">
        <f>COUNTIF(G6:G16, "&lt;1")+COUNTIF(G20:G21,"&lt;1")+COUNTIF(G24:G35,"&lt;1")+COUNTIF(G38:G47,"&lt;1")+COUNTIF(G50:G54,"&lt;1")+COUNTIF(G57:G61,"&lt;1")+COUNTIF(G64:G69,"&lt;1")+COUNTIF(G72:G75,"&lt;1")+COUNTIF(G78,"&lt;1")+COUNTIF(G81:G89,"&lt;1")+COUNTIF(G92:G106,"&lt;1")+COUNTIF(G109:G117,"&lt;1")+COUNTIF(G120:G150,"&lt;1")+COUNTIF(G153:G155,"&lt;1")+COUNTIF(G158:G188,"&lt;1")+COUNTIF(G191:G193,"&lt;1")+COUNTIF(G196:G208,"&lt;1")+COUNTIF(G211:G236,"&lt;1")+COUNTIF(G239:G251,"&lt;1")+COUNTIF(G254:G266,"&lt;1")+COUNTIF(G270:G281,"&lt;1")+COUNTIF(G289:G297,"&lt;1")</f>
        <v>9</v>
      </c>
      <c r="H303" s="66">
        <f>COUNTIF(H6:H16, "&lt;1")+COUNTIF(H20:H21,"&lt;1")+COUNTIF(H24:H35,"&lt;1")+COUNTIF(H38:H47,"&lt;1")+COUNTIF(H50:H54,"&lt;1")+COUNTIF(H57:H61,"&lt;1")+COUNTIF(H64:H69,"&lt;1")+COUNTIF(H72:H75,"&lt;1")+COUNTIF(H78,"&lt;1")+COUNTIF(H81:H89,"&lt;1")+COUNTIF(H92:H106,"&lt;1")+COUNTIF(H109:H117,"&lt;1")+COUNTIF(H120:H150,"&lt;1")+COUNTIF(H153:H155,"&lt;1")+COUNTIF(H158:H188,"&lt;1")+COUNTIF(H191:H193,"&lt;1")+COUNTIF(H196:H208,"&lt;1")+COUNTIF(H211:H236,"&lt;1")+COUNTIF(H239:H251,"&lt;1")+COUNTIF(H254:H266,"&lt;1")+COUNTIF(H270:H281,"&lt;1")+COUNTIF(H289:H297,"&lt;1")</f>
        <v>30</v>
      </c>
      <c r="I303" s="66">
        <f>COUNTIF(I6:I16, "&lt;1")+COUNTIF(I20:I21,"&lt;1")+COUNTIF(I24:I35,"&lt;1")+COUNTIF(I38:I47,"&lt;1")+COUNTIF(I50:I54,"&lt;1")+COUNTIF(I57:I61,"&lt;1")+COUNTIF(I64:I69,"&lt;1")+COUNTIF(I72:I75,"&lt;1")+COUNTIF(I78,"&lt;1")+COUNTIF(I81:I89,"&lt;1")+COUNTIF(I92:I106,"&lt;1")+COUNTIF(I109:I117,"&lt;1")+COUNTIF(I120:I150,"&lt;1")+COUNTIF(I153:I155,"&lt;1")+COUNTIF(I158:I188,"&lt;1")+COUNTIF(I191:I193,"&lt;1")+COUNTIF(I196:I208,"&lt;1")+COUNTIF(I211:I236,"&lt;1")+COUNTIF(I239:I251,"&lt;1")+COUNTIF(I254:I266,"&lt;1")+COUNTIF(I270:I281,"&lt;1")+COUNTIF(I289:I297,"&lt;1")</f>
        <v>84</v>
      </c>
    </row>
    <row r="304" spans="1:9">
      <c r="A304" s="82"/>
      <c r="E304" s="83" t="s">
        <v>327</v>
      </c>
      <c r="F304" s="67">
        <f>F303/243</f>
        <v>0</v>
      </c>
      <c r="G304" s="67">
        <f>G303/243</f>
        <v>3.7037037037037035E-2</v>
      </c>
      <c r="H304" s="67">
        <f>H303/243</f>
        <v>0.12345679012345678</v>
      </c>
      <c r="I304" s="67">
        <f>I303/243</f>
        <v>0.34567901234567899</v>
      </c>
    </row>
    <row r="305" spans="3:9">
      <c r="E305" s="83" t="s">
        <v>358</v>
      </c>
    </row>
    <row r="306" spans="3:9">
      <c r="C306" t="s">
        <v>359</v>
      </c>
      <c r="D306" t="s">
        <v>360</v>
      </c>
      <c r="E306" s="83">
        <f>COUNTIF(E6:E297,"&gt;75")</f>
        <v>22</v>
      </c>
      <c r="F306" s="62">
        <f t="array" ref="F306">AVERAGE(IF($E6:$E297 &gt;75,F8:F297))</f>
        <v>1.2005392820512817</v>
      </c>
      <c r="G306" s="62">
        <f t="array" ref="G306">AVERAGE(IF($E6:$E297 &gt;75,G8:G297))</f>
        <v>1.1419391025641026</v>
      </c>
      <c r="H306" s="62">
        <f t="array" ref="H306">AVERAGE(IF($E6:$E297 &gt;75,H8:H297))</f>
        <v>1.0082657843134704</v>
      </c>
      <c r="I306" s="62">
        <f t="array" ref="I306">AVERAGE(IF($E6:$E297 &gt;75,I8:I297))</f>
        <v>0.92263101282430526</v>
      </c>
    </row>
  </sheetData>
  <mergeCells count="4">
    <mergeCell ref="A1:B1"/>
    <mergeCell ref="C1:I1"/>
    <mergeCell ref="C2:E2"/>
    <mergeCell ref="D269:E269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1999-10-06T16:19:35Z</dcterms:created>
  <dcterms:modified xsi:type="dcterms:W3CDTF">2018-11-09T15:11:12Z</dcterms:modified>
  <cp:category/>
  <cp:contentStatus/>
</cp:coreProperties>
</file>