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E2F\"/>
    </mc:Choice>
  </mc:AlternateContent>
  <xr:revisionPtr revIDLastSave="0" documentId="8_{12352FB6-17AA-45AA-9759-9B1567152F68}" xr6:coauthVersionLast="40" xr6:coauthVersionMax="40" xr10:uidLastSave="{00000000-0000-0000-0000-000000000000}"/>
  <bookViews>
    <workbookView xWindow="32760" yWindow="6330" windowWidth="9495" windowHeight="6285" xr2:uid="{00000000-000D-0000-FFFF-FFFF00000000}"/>
  </bookViews>
  <sheets>
    <sheet name="Data" sheetId="1" r:id="rId1"/>
    <sheet name="Summary" sheetId="2" r:id="rId2"/>
    <sheet name="Graph" sheetId="3" r:id="rId3"/>
    <sheet name="v CDG" sheetId="4" r:id="rId4"/>
    <sheet name="v Do-Di" sheetId="5" r:id="rId5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1" l="1"/>
  <c r="AB9" i="1"/>
  <c r="AC9" i="1"/>
  <c r="AD9" i="1"/>
  <c r="AE9" i="1"/>
  <c r="N9" i="1"/>
  <c r="O9" i="1"/>
  <c r="P9" i="1"/>
  <c r="R9" i="1"/>
  <c r="T9" i="1"/>
  <c r="U9" i="1"/>
  <c r="AF9" i="1"/>
  <c r="AI9" i="1"/>
  <c r="AH9" i="1"/>
  <c r="AG9" i="1"/>
  <c r="V9" i="1"/>
  <c r="W9" i="1"/>
  <c r="X9" i="1"/>
  <c r="Y9" i="1"/>
  <c r="Z9" i="1"/>
  <c r="AJ9" i="1"/>
  <c r="M10" i="1"/>
  <c r="AB10" i="1"/>
  <c r="AC10" i="1"/>
  <c r="AD10" i="1"/>
  <c r="AE10" i="1"/>
  <c r="N10" i="1"/>
  <c r="O10" i="1"/>
  <c r="P10" i="1"/>
  <c r="R10" i="1"/>
  <c r="T10" i="1"/>
  <c r="U10" i="1"/>
  <c r="AF10" i="1"/>
  <c r="AI10" i="1"/>
  <c r="AH10" i="1"/>
  <c r="AG10" i="1"/>
  <c r="V10" i="1"/>
  <c r="W10" i="1"/>
  <c r="X10" i="1"/>
  <c r="Y10" i="1"/>
  <c r="Z10" i="1"/>
  <c r="AJ10" i="1"/>
  <c r="M11" i="1"/>
  <c r="AB11" i="1"/>
  <c r="AC11" i="1"/>
  <c r="AD11" i="1"/>
  <c r="AE11" i="1"/>
  <c r="N11" i="1"/>
  <c r="O11" i="1"/>
  <c r="P11" i="1"/>
  <c r="R11" i="1"/>
  <c r="T11" i="1"/>
  <c r="U11" i="1"/>
  <c r="AF11" i="1"/>
  <c r="AI11" i="1"/>
  <c r="AH11" i="1"/>
  <c r="AG11" i="1"/>
  <c r="V11" i="1"/>
  <c r="W11" i="1"/>
  <c r="X11" i="1"/>
  <c r="Y11" i="1"/>
  <c r="Z11" i="1"/>
  <c r="AJ11" i="1"/>
  <c r="M12" i="1"/>
  <c r="AB12" i="1"/>
  <c r="AC12" i="1"/>
  <c r="AD12" i="1"/>
  <c r="AE12" i="1"/>
  <c r="N12" i="1"/>
  <c r="O12" i="1"/>
  <c r="P12" i="1"/>
  <c r="R12" i="1"/>
  <c r="T12" i="1"/>
  <c r="U12" i="1"/>
  <c r="AF12" i="1"/>
  <c r="AI12" i="1"/>
  <c r="AH12" i="1"/>
  <c r="AG12" i="1"/>
  <c r="V12" i="1"/>
  <c r="W12" i="1"/>
  <c r="X12" i="1"/>
  <c r="Y12" i="1"/>
  <c r="Z12" i="1"/>
  <c r="AJ12" i="1"/>
  <c r="M13" i="1"/>
  <c r="AB13" i="1"/>
  <c r="AC13" i="1"/>
  <c r="AD13" i="1"/>
  <c r="AE13" i="1"/>
  <c r="N13" i="1"/>
  <c r="O13" i="1"/>
  <c r="P13" i="1"/>
  <c r="R13" i="1"/>
  <c r="T13" i="1"/>
  <c r="U13" i="1"/>
  <c r="AF13" i="1"/>
  <c r="AI13" i="1"/>
  <c r="AH13" i="1"/>
  <c r="AG13" i="1"/>
  <c r="V13" i="1"/>
  <c r="W13" i="1"/>
  <c r="X13" i="1"/>
  <c r="Y13" i="1"/>
  <c r="Z13" i="1"/>
  <c r="AJ13" i="1"/>
  <c r="M14" i="1"/>
  <c r="AB14" i="1"/>
  <c r="AC14" i="1"/>
  <c r="AD14" i="1"/>
  <c r="AE14" i="1"/>
  <c r="N14" i="1"/>
  <c r="O14" i="1"/>
  <c r="P14" i="1"/>
  <c r="R14" i="1"/>
  <c r="T14" i="1"/>
  <c r="U14" i="1"/>
  <c r="AF14" i="1"/>
  <c r="AI14" i="1"/>
  <c r="AH14" i="1"/>
  <c r="AG14" i="1"/>
  <c r="V14" i="1"/>
  <c r="W14" i="1"/>
  <c r="X14" i="1"/>
  <c r="Y14" i="1"/>
  <c r="Z14" i="1"/>
  <c r="AJ14" i="1"/>
  <c r="M15" i="1"/>
  <c r="AB15" i="1"/>
  <c r="AC15" i="1"/>
  <c r="AD15" i="1"/>
  <c r="AE15" i="1"/>
  <c r="N15" i="1"/>
  <c r="O15" i="1"/>
  <c r="P15" i="1"/>
  <c r="R15" i="1"/>
  <c r="T15" i="1"/>
  <c r="U15" i="1"/>
  <c r="AF15" i="1"/>
  <c r="AI15" i="1"/>
  <c r="AH15" i="1"/>
  <c r="AG15" i="1"/>
  <c r="V15" i="1"/>
  <c r="W15" i="1"/>
  <c r="X15" i="1"/>
  <c r="Y15" i="1"/>
  <c r="Z15" i="1"/>
  <c r="AJ15" i="1"/>
  <c r="M16" i="1"/>
  <c r="AB16" i="1"/>
  <c r="AC16" i="1"/>
  <c r="AD16" i="1"/>
  <c r="AE16" i="1"/>
  <c r="N16" i="1"/>
  <c r="O16" i="1"/>
  <c r="P16" i="1"/>
  <c r="R16" i="1"/>
  <c r="T16" i="1"/>
  <c r="U16" i="1"/>
  <c r="AF16" i="1"/>
  <c r="AI16" i="1"/>
  <c r="AH16" i="1"/>
  <c r="AG16" i="1"/>
  <c r="V16" i="1"/>
  <c r="W16" i="1"/>
  <c r="X16" i="1"/>
  <c r="Y16" i="1"/>
  <c r="Z16" i="1"/>
  <c r="AJ16" i="1"/>
  <c r="M17" i="1"/>
  <c r="AB17" i="1"/>
  <c r="AC17" i="1"/>
  <c r="AD17" i="1"/>
  <c r="AE17" i="1"/>
  <c r="N17" i="1"/>
  <c r="O17" i="1"/>
  <c r="P17" i="1"/>
  <c r="R17" i="1"/>
  <c r="T17" i="1"/>
  <c r="U17" i="1"/>
  <c r="AF17" i="1"/>
  <c r="AI17" i="1"/>
  <c r="AH17" i="1"/>
  <c r="AG17" i="1"/>
  <c r="V17" i="1"/>
  <c r="W17" i="1"/>
  <c r="X17" i="1"/>
  <c r="Y17" i="1"/>
  <c r="Z17" i="1"/>
  <c r="AJ17" i="1"/>
  <c r="M18" i="1"/>
  <c r="AB18" i="1"/>
  <c r="AC18" i="1"/>
  <c r="AD18" i="1"/>
  <c r="AE18" i="1"/>
  <c r="N18" i="1"/>
  <c r="O18" i="1"/>
  <c r="P18" i="1"/>
  <c r="R18" i="1"/>
  <c r="T18" i="1"/>
  <c r="U18" i="1"/>
  <c r="AF18" i="1"/>
  <c r="AI18" i="1"/>
  <c r="AH18" i="1"/>
  <c r="AG18" i="1"/>
  <c r="V18" i="1"/>
  <c r="W18" i="1"/>
  <c r="X18" i="1"/>
  <c r="Y18" i="1"/>
  <c r="Z18" i="1"/>
  <c r="AJ18" i="1"/>
  <c r="M19" i="1"/>
  <c r="AB19" i="1"/>
  <c r="AC19" i="1"/>
  <c r="AD19" i="1"/>
  <c r="AE19" i="1"/>
  <c r="N19" i="1"/>
  <c r="O19" i="1"/>
  <c r="P19" i="1"/>
  <c r="R19" i="1"/>
  <c r="T19" i="1"/>
  <c r="U19" i="1"/>
  <c r="AF19" i="1"/>
  <c r="AI19" i="1"/>
  <c r="AH19" i="1"/>
  <c r="AG19" i="1"/>
  <c r="V19" i="1"/>
  <c r="W19" i="1"/>
  <c r="X19" i="1"/>
  <c r="Y19" i="1"/>
  <c r="Z19" i="1"/>
  <c r="AJ19" i="1"/>
  <c r="M20" i="1"/>
  <c r="AB20" i="1"/>
  <c r="AC20" i="1"/>
  <c r="AD20" i="1"/>
  <c r="AE20" i="1"/>
  <c r="N20" i="1"/>
  <c r="O20" i="1"/>
  <c r="P20" i="1"/>
  <c r="R20" i="1"/>
  <c r="T20" i="1"/>
  <c r="U20" i="1"/>
  <c r="AF20" i="1"/>
  <c r="AI20" i="1"/>
  <c r="AH20" i="1"/>
  <c r="AG20" i="1"/>
  <c r="V20" i="1"/>
  <c r="W20" i="1"/>
  <c r="X20" i="1"/>
  <c r="Y20" i="1"/>
  <c r="Z20" i="1"/>
  <c r="AJ20" i="1"/>
  <c r="W21" i="1"/>
  <c r="X21" i="1"/>
  <c r="Y21" i="1"/>
  <c r="M23" i="1"/>
  <c r="AB23" i="1"/>
  <c r="AC23" i="1"/>
  <c r="AD23" i="1"/>
  <c r="AE23" i="1"/>
  <c r="N23" i="1"/>
  <c r="O23" i="1"/>
  <c r="P23" i="1"/>
  <c r="R23" i="1"/>
  <c r="T23" i="1"/>
  <c r="U23" i="1"/>
  <c r="AF23" i="1"/>
  <c r="AI23" i="1"/>
  <c r="AH23" i="1"/>
  <c r="AG23" i="1"/>
  <c r="V23" i="1"/>
  <c r="W23" i="1"/>
  <c r="X23" i="1"/>
  <c r="Y23" i="1"/>
  <c r="Z23" i="1"/>
  <c r="AJ23" i="1"/>
  <c r="M24" i="1"/>
  <c r="AB24" i="1"/>
  <c r="AC24" i="1"/>
  <c r="AD24" i="1"/>
  <c r="AE24" i="1"/>
  <c r="N24" i="1"/>
  <c r="O24" i="1"/>
  <c r="P24" i="1"/>
  <c r="R24" i="1"/>
  <c r="T24" i="1"/>
  <c r="U24" i="1"/>
  <c r="AF24" i="1"/>
  <c r="AI24" i="1"/>
  <c r="AH24" i="1"/>
  <c r="AG24" i="1"/>
  <c r="V24" i="1"/>
  <c r="W24" i="1"/>
  <c r="X24" i="1"/>
  <c r="Y24" i="1"/>
  <c r="Z24" i="1"/>
  <c r="AJ24" i="1"/>
  <c r="M25" i="1"/>
  <c r="AB25" i="1"/>
  <c r="AC25" i="1"/>
  <c r="AD25" i="1"/>
  <c r="AE25" i="1"/>
  <c r="N25" i="1"/>
  <c r="O25" i="1"/>
  <c r="P25" i="1"/>
  <c r="R25" i="1"/>
  <c r="T25" i="1"/>
  <c r="U25" i="1"/>
  <c r="AF25" i="1"/>
  <c r="AI25" i="1"/>
  <c r="AH25" i="1"/>
  <c r="AG25" i="1"/>
  <c r="V25" i="1"/>
  <c r="W25" i="1"/>
  <c r="X25" i="1"/>
  <c r="Y25" i="1"/>
  <c r="Z25" i="1"/>
  <c r="AJ25" i="1"/>
  <c r="M26" i="1"/>
  <c r="AB26" i="1"/>
  <c r="AC26" i="1"/>
  <c r="AD26" i="1"/>
  <c r="AE26" i="1"/>
  <c r="N26" i="1"/>
  <c r="O26" i="1"/>
  <c r="P26" i="1"/>
  <c r="R26" i="1"/>
  <c r="T26" i="1"/>
  <c r="U26" i="1"/>
  <c r="AF26" i="1"/>
  <c r="AI26" i="1"/>
  <c r="AH26" i="1"/>
  <c r="AG26" i="1"/>
  <c r="V26" i="1"/>
  <c r="W26" i="1"/>
  <c r="X26" i="1"/>
  <c r="Y26" i="1"/>
  <c r="Z26" i="1"/>
  <c r="AJ26" i="1"/>
  <c r="M27" i="1"/>
  <c r="AB27" i="1"/>
  <c r="AC27" i="1"/>
  <c r="AD27" i="1"/>
  <c r="AE27" i="1"/>
  <c r="N27" i="1"/>
  <c r="O27" i="1"/>
  <c r="P27" i="1"/>
  <c r="R27" i="1"/>
  <c r="T27" i="1"/>
  <c r="U27" i="1"/>
  <c r="AF27" i="1"/>
  <c r="AI27" i="1"/>
  <c r="AH27" i="1"/>
  <c r="AG27" i="1"/>
  <c r="V27" i="1"/>
  <c r="W27" i="1"/>
  <c r="X27" i="1"/>
  <c r="Y27" i="1"/>
  <c r="Z27" i="1"/>
  <c r="AJ27" i="1"/>
  <c r="M28" i="1"/>
  <c r="AB28" i="1"/>
  <c r="AC28" i="1"/>
  <c r="AD28" i="1"/>
  <c r="AE28" i="1"/>
  <c r="N28" i="1"/>
  <c r="O28" i="1"/>
  <c r="P28" i="1"/>
  <c r="R28" i="1"/>
  <c r="T28" i="1"/>
  <c r="U28" i="1"/>
  <c r="AF28" i="1"/>
  <c r="AI28" i="1"/>
  <c r="AH28" i="1"/>
  <c r="AG28" i="1"/>
  <c r="V28" i="1"/>
  <c r="W28" i="1"/>
  <c r="X28" i="1"/>
  <c r="Y28" i="1"/>
  <c r="Z28" i="1"/>
  <c r="AJ28" i="1"/>
  <c r="M29" i="1"/>
  <c r="AB29" i="1"/>
  <c r="AC29" i="1"/>
  <c r="AD29" i="1"/>
  <c r="AE29" i="1"/>
  <c r="N29" i="1"/>
  <c r="O29" i="1"/>
  <c r="P29" i="1"/>
  <c r="R29" i="1"/>
  <c r="T29" i="1"/>
  <c r="U29" i="1"/>
  <c r="AF29" i="1"/>
  <c r="AI29" i="1"/>
  <c r="AH29" i="1"/>
  <c r="AG29" i="1"/>
  <c r="V29" i="1"/>
  <c r="W29" i="1"/>
  <c r="X29" i="1"/>
  <c r="Y29" i="1"/>
  <c r="Z29" i="1"/>
  <c r="AJ29" i="1"/>
  <c r="M30" i="1"/>
  <c r="AB30" i="1"/>
  <c r="AC30" i="1"/>
  <c r="AD30" i="1"/>
  <c r="AE30" i="1"/>
  <c r="N30" i="1"/>
  <c r="O30" i="1"/>
  <c r="P30" i="1"/>
  <c r="R30" i="1"/>
  <c r="T30" i="1"/>
  <c r="U30" i="1"/>
  <c r="AF30" i="1"/>
  <c r="AI30" i="1"/>
  <c r="AH30" i="1"/>
  <c r="AG30" i="1"/>
  <c r="V30" i="1"/>
  <c r="W30" i="1"/>
  <c r="X30" i="1"/>
  <c r="Y30" i="1"/>
  <c r="Z30" i="1"/>
  <c r="AJ30" i="1"/>
  <c r="M31" i="1"/>
  <c r="AB31" i="1"/>
  <c r="AC31" i="1"/>
  <c r="AD31" i="1"/>
  <c r="AE31" i="1"/>
  <c r="N31" i="1"/>
  <c r="O31" i="1"/>
  <c r="P31" i="1"/>
  <c r="R31" i="1"/>
  <c r="T31" i="1"/>
  <c r="U31" i="1"/>
  <c r="AF31" i="1"/>
  <c r="AI31" i="1"/>
  <c r="AH31" i="1"/>
  <c r="AG31" i="1"/>
  <c r="V31" i="1"/>
  <c r="W31" i="1"/>
  <c r="X31" i="1"/>
  <c r="Y31" i="1"/>
  <c r="Z31" i="1"/>
  <c r="AJ31" i="1"/>
  <c r="M32" i="1"/>
  <c r="AB32" i="1"/>
  <c r="AC32" i="1"/>
  <c r="AD32" i="1"/>
  <c r="AE32" i="1"/>
  <c r="N32" i="1"/>
  <c r="O32" i="1"/>
  <c r="P32" i="1"/>
  <c r="R32" i="1"/>
  <c r="T32" i="1"/>
  <c r="U32" i="1"/>
  <c r="AF32" i="1"/>
  <c r="AI32" i="1"/>
  <c r="AH32" i="1"/>
  <c r="AG32" i="1"/>
  <c r="V32" i="1"/>
  <c r="W32" i="1"/>
  <c r="X32" i="1"/>
  <c r="Y32" i="1"/>
  <c r="Z32" i="1"/>
  <c r="AJ32" i="1"/>
  <c r="M33" i="1"/>
  <c r="AB33" i="1"/>
  <c r="AC33" i="1"/>
  <c r="AD33" i="1"/>
  <c r="AE33" i="1"/>
  <c r="N33" i="1"/>
  <c r="O33" i="1"/>
  <c r="P33" i="1"/>
  <c r="R33" i="1"/>
  <c r="T33" i="1"/>
  <c r="U33" i="1"/>
  <c r="AF33" i="1"/>
  <c r="AI33" i="1"/>
  <c r="AH33" i="1"/>
  <c r="AG33" i="1"/>
  <c r="V33" i="1"/>
  <c r="W33" i="1"/>
  <c r="X33" i="1"/>
  <c r="Y33" i="1"/>
  <c r="Z33" i="1"/>
  <c r="AJ33" i="1"/>
  <c r="M34" i="1"/>
  <c r="AB34" i="1"/>
  <c r="AC34" i="1"/>
  <c r="AD34" i="1"/>
  <c r="AE34" i="1"/>
  <c r="N34" i="1"/>
  <c r="O34" i="1"/>
  <c r="P34" i="1"/>
  <c r="R34" i="1"/>
  <c r="T34" i="1"/>
  <c r="U34" i="1"/>
  <c r="AF34" i="1"/>
  <c r="AI34" i="1"/>
  <c r="AH34" i="1"/>
  <c r="AG34" i="1"/>
  <c r="V34" i="1"/>
  <c r="W34" i="1"/>
  <c r="X34" i="1"/>
  <c r="Y34" i="1"/>
  <c r="Z34" i="1"/>
  <c r="AJ34" i="1"/>
  <c r="M35" i="1"/>
  <c r="AB35" i="1"/>
  <c r="AC35" i="1"/>
  <c r="AD35" i="1"/>
  <c r="AE35" i="1"/>
  <c r="N35" i="1"/>
  <c r="O35" i="1"/>
  <c r="P35" i="1"/>
  <c r="R35" i="1"/>
  <c r="T35" i="1"/>
  <c r="U35" i="1"/>
  <c r="AF35" i="1"/>
  <c r="AI35" i="1"/>
  <c r="AH35" i="1"/>
  <c r="AG35" i="1"/>
  <c r="V35" i="1"/>
  <c r="W35" i="1"/>
  <c r="X35" i="1"/>
  <c r="Y35" i="1"/>
  <c r="Z35" i="1"/>
  <c r="AJ35" i="1"/>
  <c r="M36" i="1"/>
  <c r="AB36" i="1"/>
  <c r="AC36" i="1"/>
  <c r="AD36" i="1"/>
  <c r="AE36" i="1"/>
  <c r="N36" i="1"/>
  <c r="O36" i="1"/>
  <c r="P36" i="1"/>
  <c r="R36" i="1"/>
  <c r="T36" i="1"/>
  <c r="U36" i="1"/>
  <c r="AF36" i="1"/>
  <c r="AI36" i="1"/>
  <c r="AH36" i="1"/>
  <c r="AG36" i="1"/>
  <c r="V36" i="1"/>
  <c r="W36" i="1"/>
  <c r="X36" i="1"/>
  <c r="Y36" i="1"/>
  <c r="Z36" i="1"/>
  <c r="AJ36" i="1"/>
  <c r="W37" i="1"/>
  <c r="X37" i="1"/>
  <c r="Y37" i="1"/>
  <c r="AB37" i="1"/>
  <c r="AC37" i="1"/>
  <c r="AD37" i="1"/>
  <c r="AE37" i="1"/>
  <c r="AF37" i="1"/>
  <c r="AH37" i="1"/>
  <c r="AG37" i="1"/>
  <c r="AI37" i="1"/>
  <c r="AJ37" i="1"/>
  <c r="W38" i="1"/>
  <c r="X38" i="1"/>
  <c r="Y38" i="1"/>
  <c r="W39" i="1"/>
  <c r="X39" i="1"/>
  <c r="Y39" i="1"/>
  <c r="K40" i="1"/>
  <c r="M40" i="1"/>
  <c r="AB40" i="1"/>
  <c r="AC40" i="1"/>
  <c r="AD40" i="1"/>
  <c r="AE40" i="1"/>
  <c r="N40" i="1"/>
  <c r="O40" i="1"/>
  <c r="P40" i="1"/>
  <c r="R40" i="1"/>
  <c r="T40" i="1"/>
  <c r="U40" i="1"/>
  <c r="AF40" i="1"/>
  <c r="AI40" i="1"/>
  <c r="AH40" i="1"/>
  <c r="AG40" i="1"/>
  <c r="V40" i="1"/>
  <c r="W40" i="1"/>
  <c r="X40" i="1"/>
  <c r="Y40" i="1"/>
  <c r="Z40" i="1"/>
  <c r="AJ40" i="1"/>
  <c r="K41" i="1"/>
  <c r="M41" i="1"/>
  <c r="AB41" i="1"/>
  <c r="AC41" i="1"/>
  <c r="AD41" i="1"/>
  <c r="AE41" i="1"/>
  <c r="N41" i="1"/>
  <c r="O41" i="1"/>
  <c r="P41" i="1"/>
  <c r="R41" i="1"/>
  <c r="T41" i="1"/>
  <c r="U41" i="1"/>
  <c r="AF41" i="1"/>
  <c r="AI41" i="1"/>
  <c r="AH41" i="1"/>
  <c r="AG41" i="1"/>
  <c r="V41" i="1"/>
  <c r="W41" i="1"/>
  <c r="X41" i="1"/>
  <c r="Y41" i="1"/>
  <c r="Z41" i="1"/>
  <c r="AJ41" i="1"/>
  <c r="K42" i="1"/>
  <c r="M42" i="1"/>
  <c r="AB42" i="1"/>
  <c r="AC42" i="1"/>
  <c r="AD42" i="1"/>
  <c r="AE42" i="1"/>
  <c r="N42" i="1"/>
  <c r="O42" i="1"/>
  <c r="P42" i="1"/>
  <c r="R42" i="1"/>
  <c r="T42" i="1"/>
  <c r="U42" i="1"/>
  <c r="AF42" i="1"/>
  <c r="AI42" i="1"/>
  <c r="AH42" i="1"/>
  <c r="AG42" i="1"/>
  <c r="V42" i="1"/>
  <c r="W42" i="1"/>
  <c r="X42" i="1"/>
  <c r="Y42" i="1"/>
  <c r="Z42" i="1"/>
  <c r="AJ42" i="1"/>
  <c r="K43" i="1"/>
  <c r="M43" i="1"/>
  <c r="AB43" i="1"/>
  <c r="AC43" i="1"/>
  <c r="AD43" i="1"/>
  <c r="AE43" i="1"/>
  <c r="N43" i="1"/>
  <c r="O43" i="1"/>
  <c r="P43" i="1"/>
  <c r="R43" i="1"/>
  <c r="T43" i="1"/>
  <c r="U43" i="1"/>
  <c r="AF43" i="1"/>
  <c r="AI43" i="1"/>
  <c r="AH43" i="1"/>
  <c r="AG43" i="1"/>
  <c r="V43" i="1"/>
  <c r="W43" i="1"/>
  <c r="X43" i="1"/>
  <c r="Y43" i="1"/>
  <c r="Z43" i="1"/>
  <c r="AJ43" i="1"/>
  <c r="K44" i="1"/>
  <c r="M44" i="1"/>
  <c r="AB44" i="1"/>
  <c r="AC44" i="1"/>
  <c r="AD44" i="1"/>
  <c r="AE44" i="1"/>
  <c r="N44" i="1"/>
  <c r="O44" i="1"/>
  <c r="P44" i="1"/>
  <c r="R44" i="1"/>
  <c r="T44" i="1"/>
  <c r="U44" i="1"/>
  <c r="AF44" i="1"/>
  <c r="AI44" i="1"/>
  <c r="AH44" i="1"/>
  <c r="AG44" i="1"/>
  <c r="V44" i="1"/>
  <c r="W44" i="1"/>
  <c r="X44" i="1"/>
  <c r="Y44" i="1"/>
  <c r="Z44" i="1"/>
  <c r="AJ44" i="1"/>
  <c r="K45" i="1"/>
  <c r="M45" i="1"/>
  <c r="AB45" i="1"/>
  <c r="AC45" i="1"/>
  <c r="AD45" i="1"/>
  <c r="AE45" i="1"/>
  <c r="N45" i="1"/>
  <c r="O45" i="1"/>
  <c r="P45" i="1"/>
  <c r="R45" i="1"/>
  <c r="T45" i="1"/>
  <c r="U45" i="1"/>
  <c r="AF45" i="1"/>
  <c r="AI45" i="1"/>
  <c r="AH45" i="1"/>
  <c r="AG45" i="1"/>
  <c r="V45" i="1"/>
  <c r="W45" i="1"/>
  <c r="X45" i="1"/>
  <c r="Y45" i="1"/>
  <c r="Z45" i="1"/>
  <c r="AJ45" i="1"/>
  <c r="K46" i="1"/>
  <c r="M46" i="1"/>
  <c r="AB46" i="1"/>
  <c r="AC46" i="1"/>
  <c r="AD46" i="1"/>
  <c r="AE46" i="1"/>
  <c r="N46" i="1"/>
  <c r="O46" i="1"/>
  <c r="P46" i="1"/>
  <c r="R46" i="1"/>
  <c r="T46" i="1"/>
  <c r="U46" i="1"/>
  <c r="AF46" i="1"/>
  <c r="AI46" i="1"/>
  <c r="AH46" i="1"/>
  <c r="AG46" i="1"/>
  <c r="V46" i="1"/>
  <c r="W46" i="1"/>
  <c r="X46" i="1"/>
  <c r="Y46" i="1"/>
  <c r="Z46" i="1"/>
  <c r="AJ46" i="1"/>
  <c r="K47" i="1"/>
  <c r="M47" i="1"/>
  <c r="AB47" i="1"/>
  <c r="AC47" i="1"/>
  <c r="AD47" i="1"/>
  <c r="AE47" i="1"/>
  <c r="N47" i="1"/>
  <c r="O47" i="1"/>
  <c r="P47" i="1"/>
  <c r="R47" i="1"/>
  <c r="T47" i="1"/>
  <c r="U47" i="1"/>
  <c r="AF47" i="1"/>
  <c r="AI47" i="1"/>
  <c r="AH47" i="1"/>
  <c r="AG47" i="1"/>
  <c r="V47" i="1"/>
  <c r="W47" i="1"/>
  <c r="X47" i="1"/>
  <c r="Y47" i="1"/>
  <c r="Z47" i="1"/>
  <c r="AJ47" i="1"/>
  <c r="K48" i="1"/>
  <c r="M48" i="1"/>
  <c r="AB48" i="1"/>
  <c r="AC48" i="1"/>
  <c r="AD48" i="1"/>
  <c r="AE48" i="1"/>
  <c r="N48" i="1"/>
  <c r="O48" i="1"/>
  <c r="P48" i="1"/>
  <c r="R48" i="1"/>
  <c r="T48" i="1"/>
  <c r="U48" i="1"/>
  <c r="AF48" i="1"/>
  <c r="AI48" i="1"/>
  <c r="AH48" i="1"/>
  <c r="AG48" i="1"/>
  <c r="V48" i="1"/>
  <c r="W48" i="1"/>
  <c r="X48" i="1"/>
  <c r="Y48" i="1"/>
  <c r="Z48" i="1"/>
  <c r="AJ48" i="1"/>
  <c r="K49" i="1"/>
  <c r="M49" i="1"/>
  <c r="AB49" i="1"/>
  <c r="AC49" i="1"/>
  <c r="AD49" i="1"/>
  <c r="AE49" i="1"/>
  <c r="N49" i="1"/>
  <c r="O49" i="1"/>
  <c r="P49" i="1"/>
  <c r="R49" i="1"/>
  <c r="T49" i="1"/>
  <c r="U49" i="1"/>
  <c r="AF49" i="1"/>
  <c r="AI49" i="1"/>
  <c r="AH49" i="1"/>
  <c r="AG49" i="1"/>
  <c r="V49" i="1"/>
  <c r="W49" i="1"/>
  <c r="X49" i="1"/>
  <c r="Y49" i="1"/>
  <c r="Z49" i="1"/>
  <c r="AJ49" i="1"/>
  <c r="K50" i="1"/>
  <c r="M50" i="1"/>
  <c r="AB50" i="1"/>
  <c r="AC50" i="1"/>
  <c r="AD50" i="1"/>
  <c r="AE50" i="1"/>
  <c r="N50" i="1"/>
  <c r="O50" i="1"/>
  <c r="P50" i="1"/>
  <c r="R50" i="1"/>
  <c r="T50" i="1"/>
  <c r="U50" i="1"/>
  <c r="AF50" i="1"/>
  <c r="AI50" i="1"/>
  <c r="AH50" i="1"/>
  <c r="AG50" i="1"/>
  <c r="V50" i="1"/>
  <c r="W50" i="1"/>
  <c r="X50" i="1"/>
  <c r="Y50" i="1"/>
  <c r="Z50" i="1"/>
  <c r="AJ50" i="1"/>
  <c r="K51" i="1"/>
  <c r="M51" i="1"/>
  <c r="AB51" i="1"/>
  <c r="AC51" i="1"/>
  <c r="AD51" i="1"/>
  <c r="AE51" i="1"/>
  <c r="N51" i="1"/>
  <c r="O51" i="1"/>
  <c r="P51" i="1"/>
  <c r="R51" i="1"/>
  <c r="T51" i="1"/>
  <c r="U51" i="1"/>
  <c r="AF51" i="1"/>
  <c r="AI51" i="1"/>
  <c r="AH51" i="1"/>
  <c r="AG51" i="1"/>
  <c r="V51" i="1"/>
  <c r="W51" i="1"/>
  <c r="X51" i="1"/>
  <c r="Y51" i="1"/>
  <c r="Z51" i="1"/>
  <c r="AJ51" i="1"/>
  <c r="K52" i="1"/>
  <c r="M52" i="1"/>
  <c r="AB52" i="1"/>
  <c r="AC52" i="1"/>
  <c r="AD52" i="1"/>
  <c r="AE52" i="1"/>
  <c r="N52" i="1"/>
  <c r="O52" i="1"/>
  <c r="P52" i="1"/>
  <c r="R52" i="1"/>
  <c r="T52" i="1"/>
  <c r="U52" i="1"/>
  <c r="AF52" i="1"/>
  <c r="AI52" i="1"/>
  <c r="AH52" i="1"/>
  <c r="AG52" i="1"/>
  <c r="V52" i="1"/>
  <c r="W52" i="1"/>
  <c r="X52" i="1"/>
  <c r="Y52" i="1"/>
  <c r="Z52" i="1"/>
  <c r="AJ52" i="1"/>
  <c r="K53" i="1"/>
  <c r="M53" i="1"/>
  <c r="AB53" i="1"/>
  <c r="AC53" i="1"/>
  <c r="AD53" i="1"/>
  <c r="AE53" i="1"/>
  <c r="N53" i="1"/>
  <c r="O53" i="1"/>
  <c r="P53" i="1"/>
  <c r="R53" i="1"/>
  <c r="T53" i="1"/>
  <c r="U53" i="1"/>
  <c r="AF53" i="1"/>
  <c r="AI53" i="1"/>
  <c r="AH53" i="1"/>
  <c r="AG53" i="1"/>
  <c r="V53" i="1"/>
  <c r="W53" i="1"/>
  <c r="X53" i="1"/>
  <c r="Y53" i="1"/>
  <c r="Z53" i="1"/>
  <c r="AJ53" i="1"/>
  <c r="K54" i="1"/>
  <c r="M54" i="1"/>
  <c r="AB54" i="1"/>
  <c r="AC54" i="1"/>
  <c r="AD54" i="1"/>
  <c r="AE54" i="1"/>
  <c r="N54" i="1"/>
  <c r="O54" i="1"/>
  <c r="P54" i="1"/>
  <c r="R54" i="1"/>
  <c r="T54" i="1"/>
  <c r="U54" i="1"/>
  <c r="AF54" i="1"/>
  <c r="AI54" i="1"/>
  <c r="AH54" i="1"/>
  <c r="AG54" i="1"/>
  <c r="V54" i="1"/>
  <c r="W54" i="1"/>
  <c r="X54" i="1"/>
  <c r="Y54" i="1"/>
  <c r="Z54" i="1"/>
  <c r="AJ54" i="1"/>
  <c r="K55" i="1"/>
  <c r="M55" i="1"/>
  <c r="AB55" i="1"/>
  <c r="AC55" i="1"/>
  <c r="AD55" i="1"/>
  <c r="AE55" i="1"/>
  <c r="N55" i="1"/>
  <c r="O55" i="1"/>
  <c r="P55" i="1"/>
  <c r="R55" i="1"/>
  <c r="T55" i="1"/>
  <c r="U55" i="1"/>
  <c r="AF55" i="1"/>
  <c r="AI55" i="1"/>
  <c r="AH55" i="1"/>
  <c r="AG55" i="1"/>
  <c r="V55" i="1"/>
  <c r="W55" i="1"/>
  <c r="X55" i="1"/>
  <c r="Y55" i="1"/>
  <c r="Z55" i="1"/>
  <c r="AJ55" i="1"/>
  <c r="K56" i="1"/>
  <c r="M56" i="1"/>
  <c r="AB56" i="1"/>
  <c r="AC56" i="1"/>
  <c r="AD56" i="1"/>
  <c r="AE56" i="1"/>
  <c r="N56" i="1"/>
  <c r="O56" i="1"/>
  <c r="P56" i="1"/>
  <c r="R56" i="1"/>
  <c r="T56" i="1"/>
  <c r="U56" i="1"/>
  <c r="AF56" i="1"/>
  <c r="AI56" i="1"/>
  <c r="AH56" i="1"/>
  <c r="AG56" i="1"/>
  <c r="V56" i="1"/>
  <c r="W56" i="1"/>
  <c r="X56" i="1"/>
  <c r="Y56" i="1"/>
  <c r="Z56" i="1"/>
  <c r="AJ56" i="1"/>
  <c r="K57" i="1"/>
  <c r="M57" i="1"/>
  <c r="AB57" i="1"/>
  <c r="AC57" i="1"/>
  <c r="AD57" i="1"/>
  <c r="AE57" i="1"/>
  <c r="N57" i="1"/>
  <c r="O57" i="1"/>
  <c r="P57" i="1"/>
  <c r="R57" i="1"/>
  <c r="T57" i="1"/>
  <c r="U57" i="1"/>
  <c r="AF57" i="1"/>
  <c r="AI57" i="1"/>
  <c r="AH57" i="1"/>
  <c r="AG57" i="1"/>
  <c r="V57" i="1"/>
  <c r="W57" i="1"/>
  <c r="X57" i="1"/>
  <c r="Y57" i="1"/>
  <c r="Z57" i="1"/>
  <c r="AJ57" i="1"/>
  <c r="K58" i="1"/>
  <c r="M58" i="1"/>
  <c r="AB58" i="1"/>
  <c r="AC58" i="1"/>
  <c r="AD58" i="1"/>
  <c r="AE58" i="1"/>
  <c r="N58" i="1"/>
  <c r="O58" i="1"/>
  <c r="P58" i="1"/>
  <c r="R58" i="1"/>
  <c r="T58" i="1"/>
  <c r="U58" i="1"/>
  <c r="AF58" i="1"/>
  <c r="AI58" i="1"/>
  <c r="AH58" i="1"/>
  <c r="AG58" i="1"/>
  <c r="V58" i="1"/>
  <c r="W58" i="1"/>
  <c r="X58" i="1"/>
  <c r="Y58" i="1"/>
  <c r="Z58" i="1"/>
  <c r="AJ58" i="1"/>
  <c r="K61" i="1"/>
  <c r="M61" i="1"/>
  <c r="AB61" i="1"/>
  <c r="AC61" i="1"/>
  <c r="AD61" i="1"/>
  <c r="AE61" i="1"/>
  <c r="N61" i="1"/>
  <c r="O61" i="1"/>
  <c r="P61" i="1"/>
  <c r="R61" i="1"/>
  <c r="T61" i="1"/>
  <c r="U61" i="1"/>
  <c r="AF61" i="1"/>
  <c r="AI61" i="1"/>
  <c r="AH61" i="1"/>
  <c r="AG61" i="1"/>
  <c r="V61" i="1"/>
  <c r="W61" i="1"/>
  <c r="X61" i="1"/>
  <c r="Y61" i="1"/>
  <c r="Z61" i="1"/>
  <c r="AJ61" i="1"/>
  <c r="K62" i="1"/>
  <c r="M62" i="1"/>
  <c r="AB62" i="1"/>
  <c r="AC62" i="1"/>
  <c r="AD62" i="1"/>
  <c r="AE62" i="1"/>
  <c r="N62" i="1"/>
  <c r="O62" i="1"/>
  <c r="P62" i="1"/>
  <c r="R62" i="1"/>
  <c r="T62" i="1"/>
  <c r="U62" i="1"/>
  <c r="AF62" i="1"/>
  <c r="AI62" i="1"/>
  <c r="AH62" i="1"/>
  <c r="AG62" i="1"/>
  <c r="V62" i="1"/>
  <c r="W62" i="1"/>
  <c r="X62" i="1"/>
  <c r="Y62" i="1"/>
  <c r="Z62" i="1"/>
  <c r="AJ62" i="1"/>
  <c r="K63" i="1"/>
  <c r="M63" i="1"/>
  <c r="AB63" i="1"/>
  <c r="AC63" i="1"/>
  <c r="AD63" i="1"/>
  <c r="AE63" i="1"/>
  <c r="N63" i="1"/>
  <c r="O63" i="1"/>
  <c r="P63" i="1"/>
  <c r="R63" i="1"/>
  <c r="T63" i="1"/>
  <c r="U63" i="1"/>
  <c r="AF63" i="1"/>
  <c r="AI63" i="1"/>
  <c r="AH63" i="1"/>
  <c r="AG63" i="1"/>
  <c r="V63" i="1"/>
  <c r="W63" i="1"/>
  <c r="X63" i="1"/>
  <c r="Y63" i="1"/>
  <c r="Z63" i="1"/>
  <c r="AJ63" i="1"/>
  <c r="K64" i="1"/>
  <c r="M64" i="1"/>
  <c r="AB64" i="1"/>
  <c r="AC64" i="1"/>
  <c r="AD64" i="1"/>
  <c r="AE64" i="1"/>
  <c r="N64" i="1"/>
  <c r="O64" i="1"/>
  <c r="P64" i="1"/>
  <c r="R64" i="1"/>
  <c r="T64" i="1"/>
  <c r="U64" i="1"/>
  <c r="AF64" i="1"/>
  <c r="AI64" i="1"/>
  <c r="AH64" i="1"/>
  <c r="AG64" i="1"/>
  <c r="V64" i="1"/>
  <c r="W64" i="1"/>
  <c r="X64" i="1"/>
  <c r="Y64" i="1"/>
  <c r="Z64" i="1"/>
  <c r="AJ64" i="1"/>
  <c r="K65" i="1"/>
  <c r="M65" i="1"/>
  <c r="AB65" i="1"/>
  <c r="AC65" i="1"/>
  <c r="AD65" i="1"/>
  <c r="AE65" i="1"/>
  <c r="N65" i="1"/>
  <c r="O65" i="1"/>
  <c r="P65" i="1"/>
  <c r="R65" i="1"/>
  <c r="T65" i="1"/>
  <c r="U65" i="1"/>
  <c r="AF65" i="1"/>
  <c r="AI65" i="1"/>
  <c r="AH65" i="1"/>
  <c r="AG65" i="1"/>
  <c r="V65" i="1"/>
  <c r="W65" i="1"/>
  <c r="X65" i="1"/>
  <c r="Y65" i="1"/>
  <c r="Z65" i="1"/>
  <c r="AJ65" i="1"/>
  <c r="K66" i="1"/>
  <c r="M66" i="1"/>
  <c r="AB66" i="1"/>
  <c r="AC66" i="1"/>
  <c r="AD66" i="1"/>
  <c r="AE66" i="1"/>
  <c r="N66" i="1"/>
  <c r="O66" i="1"/>
  <c r="P66" i="1"/>
  <c r="R66" i="1"/>
  <c r="T66" i="1"/>
  <c r="U66" i="1"/>
  <c r="AF66" i="1"/>
  <c r="AI66" i="1"/>
  <c r="AH66" i="1"/>
  <c r="AG66" i="1"/>
  <c r="V66" i="1"/>
  <c r="W66" i="1"/>
  <c r="X66" i="1"/>
  <c r="Y66" i="1"/>
  <c r="Z66" i="1"/>
  <c r="AJ66" i="1"/>
  <c r="K67" i="1"/>
  <c r="M67" i="1"/>
  <c r="AB67" i="1"/>
  <c r="AC67" i="1"/>
  <c r="AD67" i="1"/>
  <c r="AE67" i="1"/>
  <c r="N67" i="1"/>
  <c r="O67" i="1"/>
  <c r="P67" i="1"/>
  <c r="R67" i="1"/>
  <c r="T67" i="1"/>
  <c r="U67" i="1"/>
  <c r="AF67" i="1"/>
  <c r="AI67" i="1"/>
  <c r="AH67" i="1"/>
  <c r="AG67" i="1"/>
  <c r="V67" i="1"/>
  <c r="W67" i="1"/>
  <c r="X67" i="1"/>
  <c r="Y67" i="1"/>
  <c r="Z67" i="1"/>
  <c r="AJ67" i="1"/>
  <c r="K68" i="1"/>
  <c r="M68" i="1"/>
  <c r="AB68" i="1"/>
  <c r="AC68" i="1"/>
  <c r="AD68" i="1"/>
  <c r="AE68" i="1"/>
  <c r="N68" i="1"/>
  <c r="O68" i="1"/>
  <c r="P68" i="1"/>
  <c r="R68" i="1"/>
  <c r="T68" i="1"/>
  <c r="U68" i="1"/>
  <c r="AF68" i="1"/>
  <c r="AI68" i="1"/>
  <c r="AH68" i="1"/>
  <c r="AG68" i="1"/>
  <c r="V68" i="1"/>
  <c r="W68" i="1"/>
  <c r="X68" i="1"/>
  <c r="Y68" i="1"/>
  <c r="Z68" i="1"/>
  <c r="AJ68" i="1"/>
  <c r="K69" i="1"/>
  <c r="M69" i="1"/>
  <c r="AB69" i="1"/>
  <c r="AC69" i="1"/>
  <c r="AD69" i="1"/>
  <c r="AE69" i="1"/>
  <c r="N69" i="1"/>
  <c r="O69" i="1"/>
  <c r="P69" i="1"/>
  <c r="R69" i="1"/>
  <c r="T69" i="1"/>
  <c r="U69" i="1"/>
  <c r="AF69" i="1"/>
  <c r="AI69" i="1"/>
  <c r="AH69" i="1"/>
  <c r="AG69" i="1"/>
  <c r="V69" i="1"/>
  <c r="W69" i="1"/>
  <c r="X69" i="1"/>
  <c r="Y69" i="1"/>
  <c r="Z69" i="1"/>
  <c r="AJ69" i="1"/>
  <c r="K70" i="1"/>
  <c r="M70" i="1"/>
  <c r="AB70" i="1"/>
  <c r="AC70" i="1"/>
  <c r="AD70" i="1"/>
  <c r="AE70" i="1"/>
  <c r="N70" i="1"/>
  <c r="O70" i="1"/>
  <c r="P70" i="1"/>
  <c r="R70" i="1"/>
  <c r="T70" i="1"/>
  <c r="U70" i="1"/>
  <c r="AF70" i="1"/>
  <c r="AI70" i="1"/>
  <c r="AH70" i="1"/>
  <c r="AG70" i="1"/>
  <c r="V70" i="1"/>
  <c r="W70" i="1"/>
  <c r="X70" i="1"/>
  <c r="Y70" i="1"/>
  <c r="Z70" i="1"/>
  <c r="AJ70" i="1"/>
  <c r="K71" i="1"/>
  <c r="M71" i="1"/>
  <c r="AB71" i="1"/>
  <c r="AC71" i="1"/>
  <c r="AD71" i="1"/>
  <c r="AE71" i="1"/>
  <c r="N71" i="1"/>
  <c r="O71" i="1"/>
  <c r="P71" i="1"/>
  <c r="R71" i="1"/>
  <c r="T71" i="1"/>
  <c r="U71" i="1"/>
  <c r="AF71" i="1"/>
  <c r="AI71" i="1"/>
  <c r="AH71" i="1"/>
  <c r="AG71" i="1"/>
  <c r="V71" i="1"/>
  <c r="W71" i="1"/>
  <c r="X71" i="1"/>
  <c r="Y71" i="1"/>
  <c r="Z71" i="1"/>
  <c r="AJ71" i="1"/>
  <c r="K72" i="1"/>
  <c r="M72" i="1"/>
  <c r="AB72" i="1"/>
  <c r="AC72" i="1"/>
  <c r="AD72" i="1"/>
  <c r="AE72" i="1"/>
  <c r="N72" i="1"/>
  <c r="O72" i="1"/>
  <c r="P72" i="1"/>
  <c r="R72" i="1"/>
  <c r="T72" i="1"/>
  <c r="U72" i="1"/>
  <c r="AF72" i="1"/>
  <c r="AI72" i="1"/>
  <c r="AH72" i="1"/>
  <c r="AG72" i="1"/>
  <c r="V72" i="1"/>
  <c r="W72" i="1"/>
  <c r="X72" i="1"/>
  <c r="Y72" i="1"/>
  <c r="Z72" i="1"/>
  <c r="AJ72" i="1"/>
  <c r="K73" i="1"/>
  <c r="M73" i="1"/>
  <c r="AB73" i="1"/>
  <c r="AC73" i="1"/>
  <c r="AD73" i="1"/>
  <c r="AE73" i="1"/>
  <c r="N73" i="1"/>
  <c r="O73" i="1"/>
  <c r="P73" i="1"/>
  <c r="R73" i="1"/>
  <c r="T73" i="1"/>
  <c r="U73" i="1"/>
  <c r="AF73" i="1"/>
  <c r="AI73" i="1"/>
  <c r="AH73" i="1"/>
  <c r="AG73" i="1"/>
  <c r="V73" i="1"/>
  <c r="W73" i="1"/>
  <c r="X73" i="1"/>
  <c r="Y73" i="1"/>
  <c r="Z73" i="1"/>
  <c r="AJ73" i="1"/>
  <c r="K74" i="1"/>
  <c r="M74" i="1"/>
  <c r="AB74" i="1"/>
  <c r="AC74" i="1"/>
  <c r="AD74" i="1"/>
  <c r="AE74" i="1"/>
  <c r="N74" i="1"/>
  <c r="O74" i="1"/>
  <c r="P74" i="1"/>
  <c r="R74" i="1"/>
  <c r="T74" i="1"/>
  <c r="U74" i="1"/>
  <c r="AF74" i="1"/>
  <c r="AI74" i="1"/>
  <c r="AH74" i="1"/>
  <c r="AG74" i="1"/>
  <c r="V74" i="1"/>
  <c r="W74" i="1"/>
  <c r="X74" i="1"/>
  <c r="Y74" i="1"/>
  <c r="Z74" i="1"/>
  <c r="AJ74" i="1"/>
  <c r="K75" i="1"/>
  <c r="M75" i="1"/>
  <c r="AB75" i="1"/>
  <c r="AC75" i="1"/>
  <c r="AD75" i="1"/>
  <c r="AE75" i="1"/>
  <c r="N75" i="1"/>
  <c r="O75" i="1"/>
  <c r="P75" i="1"/>
  <c r="R75" i="1"/>
  <c r="T75" i="1"/>
  <c r="U75" i="1"/>
  <c r="AF75" i="1"/>
  <c r="AI75" i="1"/>
  <c r="AH75" i="1"/>
  <c r="AG75" i="1"/>
  <c r="V75" i="1"/>
  <c r="W75" i="1"/>
  <c r="X75" i="1"/>
  <c r="Y75" i="1"/>
  <c r="Z75" i="1"/>
  <c r="AJ75" i="1"/>
  <c r="K76" i="1"/>
  <c r="M76" i="1"/>
  <c r="AB76" i="1"/>
  <c r="AC76" i="1"/>
  <c r="AD76" i="1"/>
  <c r="AE76" i="1"/>
  <c r="N76" i="1"/>
  <c r="O76" i="1"/>
  <c r="P76" i="1"/>
  <c r="R76" i="1"/>
  <c r="T76" i="1"/>
  <c r="U76" i="1"/>
  <c r="AF76" i="1"/>
  <c r="AI76" i="1"/>
  <c r="AH76" i="1"/>
  <c r="AG76" i="1"/>
  <c r="V76" i="1"/>
  <c r="W76" i="1"/>
  <c r="X76" i="1"/>
  <c r="Y76" i="1"/>
  <c r="Z76" i="1"/>
  <c r="AJ76" i="1"/>
  <c r="K77" i="1"/>
  <c r="M77" i="1"/>
  <c r="AB77" i="1"/>
  <c r="AC77" i="1"/>
  <c r="AD77" i="1"/>
  <c r="AE77" i="1"/>
  <c r="N77" i="1"/>
  <c r="O77" i="1"/>
  <c r="P77" i="1"/>
  <c r="R77" i="1"/>
  <c r="T77" i="1"/>
  <c r="U77" i="1"/>
  <c r="AF77" i="1"/>
  <c r="AI77" i="1"/>
  <c r="AH77" i="1"/>
  <c r="AG77" i="1"/>
  <c r="V77" i="1"/>
  <c r="W77" i="1"/>
  <c r="X77" i="1"/>
  <c r="Y77" i="1"/>
  <c r="Z77" i="1"/>
  <c r="AJ77" i="1"/>
  <c r="K78" i="1"/>
  <c r="M78" i="1"/>
  <c r="AB78" i="1"/>
  <c r="AC78" i="1"/>
  <c r="AD78" i="1"/>
  <c r="AE78" i="1"/>
  <c r="N78" i="1"/>
  <c r="O78" i="1"/>
  <c r="P78" i="1"/>
  <c r="R78" i="1"/>
  <c r="T78" i="1"/>
  <c r="U78" i="1"/>
  <c r="AF78" i="1"/>
  <c r="AI78" i="1"/>
  <c r="AH78" i="1"/>
  <c r="AG78" i="1"/>
  <c r="V78" i="1"/>
  <c r="W78" i="1"/>
  <c r="X78" i="1"/>
  <c r="Y78" i="1"/>
  <c r="Z78" i="1"/>
  <c r="AJ78" i="1"/>
  <c r="K79" i="1"/>
  <c r="M79" i="1"/>
  <c r="AB79" i="1"/>
  <c r="AC79" i="1"/>
  <c r="AD79" i="1"/>
  <c r="AE79" i="1"/>
  <c r="N79" i="1"/>
  <c r="O79" i="1"/>
  <c r="P79" i="1"/>
  <c r="R79" i="1"/>
  <c r="T79" i="1"/>
  <c r="U79" i="1"/>
  <c r="AF79" i="1"/>
  <c r="AI79" i="1"/>
  <c r="AH79" i="1"/>
  <c r="AG79" i="1"/>
  <c r="V79" i="1"/>
  <c r="W79" i="1"/>
  <c r="X79" i="1"/>
  <c r="Y79" i="1"/>
  <c r="Z79" i="1"/>
  <c r="AJ79" i="1"/>
  <c r="K80" i="1"/>
  <c r="M80" i="1"/>
  <c r="AB80" i="1"/>
  <c r="AC80" i="1"/>
  <c r="AD80" i="1"/>
  <c r="AE80" i="1"/>
  <c r="N80" i="1"/>
  <c r="O80" i="1"/>
  <c r="P80" i="1"/>
  <c r="R80" i="1"/>
  <c r="T80" i="1"/>
  <c r="U80" i="1"/>
  <c r="AF80" i="1"/>
  <c r="AI80" i="1"/>
  <c r="AH80" i="1"/>
  <c r="AG80" i="1"/>
  <c r="V80" i="1"/>
  <c r="W80" i="1"/>
  <c r="X80" i="1"/>
  <c r="Y80" i="1"/>
  <c r="Z80" i="1"/>
  <c r="AJ80" i="1"/>
  <c r="K81" i="1"/>
  <c r="M81" i="1"/>
  <c r="AB81" i="1"/>
  <c r="AC81" i="1"/>
  <c r="AD81" i="1"/>
  <c r="AE81" i="1"/>
  <c r="N81" i="1"/>
  <c r="O81" i="1"/>
  <c r="P81" i="1"/>
  <c r="R81" i="1"/>
  <c r="T81" i="1"/>
  <c r="U81" i="1"/>
  <c r="AF81" i="1"/>
  <c r="AI81" i="1"/>
  <c r="AH81" i="1"/>
  <c r="AG81" i="1"/>
  <c r="V81" i="1"/>
  <c r="W81" i="1"/>
  <c r="X81" i="1"/>
  <c r="Y81" i="1"/>
  <c r="Z81" i="1"/>
  <c r="AJ81" i="1"/>
  <c r="K82" i="1"/>
  <c r="M82" i="1"/>
  <c r="AB82" i="1"/>
  <c r="AC82" i="1"/>
  <c r="AD82" i="1"/>
  <c r="AE82" i="1"/>
  <c r="N82" i="1"/>
  <c r="O82" i="1"/>
  <c r="P82" i="1"/>
  <c r="R82" i="1"/>
  <c r="T82" i="1"/>
  <c r="U82" i="1"/>
  <c r="AF82" i="1"/>
  <c r="AI82" i="1"/>
  <c r="AH82" i="1"/>
  <c r="AG82" i="1"/>
  <c r="V82" i="1"/>
  <c r="W82" i="1"/>
  <c r="X82" i="1"/>
  <c r="Y82" i="1"/>
  <c r="Z82" i="1"/>
  <c r="AJ82" i="1"/>
  <c r="K83" i="1"/>
  <c r="M83" i="1"/>
  <c r="AB83" i="1"/>
  <c r="AC83" i="1"/>
  <c r="AD83" i="1"/>
  <c r="AE83" i="1"/>
  <c r="N83" i="1"/>
  <c r="O83" i="1"/>
  <c r="P83" i="1"/>
  <c r="R83" i="1"/>
  <c r="T83" i="1"/>
  <c r="U83" i="1"/>
  <c r="AF83" i="1"/>
  <c r="AI83" i="1"/>
  <c r="AH83" i="1"/>
  <c r="AG83" i="1"/>
  <c r="V83" i="1"/>
  <c r="W83" i="1"/>
  <c r="X83" i="1"/>
  <c r="Y83" i="1"/>
  <c r="Z83" i="1"/>
  <c r="AJ83" i="1"/>
  <c r="K84" i="1"/>
  <c r="M84" i="1"/>
  <c r="AB84" i="1"/>
  <c r="AC84" i="1"/>
  <c r="AD84" i="1"/>
  <c r="AE84" i="1"/>
  <c r="N84" i="1"/>
  <c r="O84" i="1"/>
  <c r="P84" i="1"/>
  <c r="R84" i="1"/>
  <c r="T84" i="1"/>
  <c r="U84" i="1"/>
  <c r="AF84" i="1"/>
  <c r="AI84" i="1"/>
  <c r="AH84" i="1"/>
  <c r="AG84" i="1"/>
  <c r="V84" i="1"/>
  <c r="W84" i="1"/>
  <c r="X84" i="1"/>
  <c r="Y84" i="1"/>
  <c r="Z84" i="1"/>
  <c r="AJ84" i="1"/>
  <c r="K85" i="1"/>
  <c r="M85" i="1"/>
  <c r="AB85" i="1"/>
  <c r="AC85" i="1"/>
  <c r="AD85" i="1"/>
  <c r="AE85" i="1"/>
  <c r="N85" i="1"/>
  <c r="O85" i="1"/>
  <c r="P85" i="1"/>
  <c r="R85" i="1"/>
  <c r="T85" i="1"/>
  <c r="U85" i="1"/>
  <c r="AF85" i="1"/>
  <c r="AI85" i="1"/>
  <c r="AH85" i="1"/>
  <c r="AG85" i="1"/>
  <c r="V85" i="1"/>
  <c r="W85" i="1"/>
  <c r="X85" i="1"/>
  <c r="Y85" i="1"/>
  <c r="Z85" i="1"/>
  <c r="AJ85" i="1"/>
  <c r="K86" i="1"/>
  <c r="L86" i="1"/>
  <c r="M86" i="1"/>
  <c r="AB86" i="1"/>
  <c r="AC86" i="1"/>
  <c r="AD86" i="1"/>
  <c r="AE86" i="1"/>
  <c r="N86" i="1"/>
  <c r="O86" i="1"/>
  <c r="P86" i="1"/>
  <c r="R86" i="1"/>
  <c r="T86" i="1"/>
  <c r="U86" i="1"/>
  <c r="AF86" i="1"/>
  <c r="AI86" i="1"/>
  <c r="AH86" i="1"/>
  <c r="AG86" i="1"/>
  <c r="V86" i="1"/>
  <c r="W86" i="1"/>
  <c r="X86" i="1"/>
  <c r="Y86" i="1"/>
  <c r="Z86" i="1"/>
  <c r="AJ86" i="1"/>
  <c r="K87" i="1"/>
  <c r="L87" i="1"/>
  <c r="M87" i="1"/>
  <c r="AB87" i="1"/>
  <c r="AC87" i="1"/>
  <c r="AD87" i="1"/>
  <c r="AE87" i="1"/>
  <c r="N87" i="1"/>
  <c r="O87" i="1"/>
  <c r="P87" i="1"/>
  <c r="R87" i="1"/>
  <c r="T87" i="1"/>
  <c r="U87" i="1"/>
  <c r="AF87" i="1"/>
  <c r="AI87" i="1"/>
  <c r="AH87" i="1"/>
  <c r="AG87" i="1"/>
  <c r="V87" i="1"/>
  <c r="W87" i="1"/>
  <c r="X87" i="1"/>
  <c r="Y87" i="1"/>
  <c r="Z87" i="1"/>
  <c r="AJ87" i="1"/>
  <c r="K88" i="1"/>
  <c r="L88" i="1"/>
  <c r="M88" i="1"/>
  <c r="AB88" i="1"/>
  <c r="AC88" i="1"/>
  <c r="AD88" i="1"/>
  <c r="AE88" i="1"/>
  <c r="N88" i="1"/>
  <c r="O88" i="1"/>
  <c r="P88" i="1"/>
  <c r="R88" i="1"/>
  <c r="T88" i="1"/>
  <c r="U88" i="1"/>
  <c r="AF88" i="1"/>
  <c r="AI88" i="1"/>
  <c r="AH88" i="1"/>
  <c r="AG88" i="1"/>
  <c r="V88" i="1"/>
  <c r="W88" i="1"/>
  <c r="X88" i="1"/>
  <c r="Y88" i="1"/>
  <c r="Z88" i="1"/>
  <c r="AJ88" i="1"/>
  <c r="K89" i="1"/>
  <c r="L89" i="1"/>
  <c r="M89" i="1"/>
  <c r="AB89" i="1"/>
  <c r="AC89" i="1"/>
  <c r="AD89" i="1"/>
  <c r="AE89" i="1"/>
  <c r="N89" i="1"/>
  <c r="O89" i="1"/>
  <c r="P89" i="1"/>
  <c r="R89" i="1"/>
  <c r="T89" i="1"/>
  <c r="U89" i="1"/>
  <c r="AF89" i="1"/>
  <c r="AI89" i="1"/>
  <c r="AH89" i="1"/>
  <c r="AG89" i="1"/>
  <c r="V89" i="1"/>
  <c r="W89" i="1"/>
  <c r="X89" i="1"/>
  <c r="Y89" i="1"/>
  <c r="Z89" i="1"/>
  <c r="AJ89" i="1"/>
  <c r="K90" i="1"/>
  <c r="L90" i="1"/>
  <c r="M90" i="1"/>
  <c r="AB90" i="1"/>
  <c r="AC90" i="1"/>
  <c r="AD90" i="1"/>
  <c r="AE90" i="1"/>
  <c r="N90" i="1"/>
  <c r="O90" i="1"/>
  <c r="P90" i="1"/>
  <c r="R90" i="1"/>
  <c r="T90" i="1"/>
  <c r="U90" i="1"/>
  <c r="AF90" i="1"/>
  <c r="AI90" i="1"/>
  <c r="AH90" i="1"/>
  <c r="AG90" i="1"/>
  <c r="V90" i="1"/>
  <c r="W90" i="1"/>
  <c r="X90" i="1"/>
  <c r="Y90" i="1"/>
  <c r="Z90" i="1"/>
  <c r="AJ90" i="1"/>
  <c r="K91" i="1"/>
  <c r="L91" i="1"/>
  <c r="M91" i="1"/>
  <c r="AB91" i="1"/>
  <c r="AC91" i="1"/>
  <c r="AD91" i="1"/>
  <c r="AE91" i="1"/>
  <c r="N91" i="1"/>
  <c r="O91" i="1"/>
  <c r="P91" i="1"/>
  <c r="R91" i="1"/>
  <c r="T91" i="1"/>
  <c r="U91" i="1"/>
  <c r="AF91" i="1"/>
  <c r="AI91" i="1"/>
  <c r="AH91" i="1"/>
  <c r="AG91" i="1"/>
  <c r="V91" i="1"/>
  <c r="W91" i="1"/>
  <c r="X91" i="1"/>
  <c r="Y91" i="1"/>
  <c r="Z91" i="1"/>
  <c r="AJ91" i="1"/>
  <c r="F21" i="2"/>
  <c r="G21" i="2"/>
  <c r="H21" i="2"/>
  <c r="F22" i="2"/>
  <c r="G22" i="2"/>
  <c r="H22" i="2"/>
  <c r="F37" i="2"/>
  <c r="G37" i="2"/>
  <c r="H37" i="2"/>
  <c r="F38" i="2"/>
  <c r="G38" i="2"/>
  <c r="H38" i="2"/>
  <c r="A40" i="2"/>
  <c r="B40" i="2"/>
  <c r="A41" i="2"/>
  <c r="B41" i="2"/>
  <c r="A42" i="2"/>
  <c r="B42" i="2"/>
  <c r="A43" i="2"/>
  <c r="B43" i="2"/>
  <c r="A44" i="2"/>
  <c r="B44" i="2"/>
  <c r="A45" i="2"/>
  <c r="B45" i="2"/>
  <c r="A46" i="2"/>
  <c r="B46" i="2"/>
  <c r="A47" i="2"/>
  <c r="B47" i="2"/>
  <c r="A48" i="2"/>
  <c r="B48" i="2"/>
  <c r="A49" i="2"/>
  <c r="B49" i="2"/>
  <c r="A50" i="2"/>
  <c r="B50" i="2"/>
  <c r="A51" i="2"/>
  <c r="B51" i="2"/>
  <c r="A52" i="2"/>
  <c r="B52" i="2"/>
  <c r="A53" i="2"/>
  <c r="B53" i="2"/>
  <c r="A54" i="2"/>
  <c r="B54" i="2"/>
  <c r="A55" i="2"/>
  <c r="B55" i="2"/>
  <c r="A56" i="2"/>
  <c r="B56" i="2"/>
  <c r="A57" i="2"/>
  <c r="B57" i="2"/>
  <c r="A58" i="2"/>
  <c r="B58" i="2"/>
  <c r="F59" i="2"/>
  <c r="G59" i="2"/>
  <c r="H59" i="2"/>
  <c r="F60" i="2"/>
  <c r="G60" i="2"/>
  <c r="H60" i="2"/>
  <c r="F92" i="2"/>
  <c r="G92" i="2"/>
  <c r="H92" i="2"/>
  <c r="F93" i="2"/>
  <c r="G93" i="2"/>
  <c r="H93" i="2"/>
  <c r="F95" i="2"/>
  <c r="G95" i="2"/>
  <c r="H95" i="2"/>
  <c r="F96" i="2"/>
  <c r="G96" i="2"/>
  <c r="H96" i="2"/>
</calcChain>
</file>

<file path=xl/sharedStrings.xml><?xml version="1.0" encoding="utf-8"?>
<sst xmlns="http://schemas.openxmlformats.org/spreadsheetml/2006/main" count="261" uniqueCount="150">
  <si>
    <t>h)  Short Hollow Circular CFST Columns</t>
  </si>
  <si>
    <t>without Moment</t>
  </si>
  <si>
    <t>DATA</t>
  </si>
  <si>
    <t>local</t>
  </si>
  <si>
    <t>Test</t>
  </si>
  <si>
    <t>Theory Short Columns</t>
  </si>
  <si>
    <t>d</t>
  </si>
  <si>
    <t xml:space="preserve"> &lt; ---</t>
  </si>
  <si>
    <t>subsidiary</t>
  </si>
  <si>
    <t>calcs</t>
  </si>
  <si>
    <t xml:space="preserve">      --- &gt;</t>
  </si>
  <si>
    <t>Ref. No.</t>
  </si>
  <si>
    <t>Do</t>
  </si>
  <si>
    <t>Di</t>
  </si>
  <si>
    <t>to</t>
  </si>
  <si>
    <t>ti</t>
  </si>
  <si>
    <t>fyo</t>
  </si>
  <si>
    <t>fyi</t>
  </si>
  <si>
    <t>Eso</t>
  </si>
  <si>
    <t>Esi</t>
  </si>
  <si>
    <t>fcyl</t>
  </si>
  <si>
    <t>Ec</t>
  </si>
  <si>
    <t>Length</t>
  </si>
  <si>
    <t>L/Do</t>
  </si>
  <si>
    <t>slender</t>
  </si>
  <si>
    <t>Do/to</t>
  </si>
  <si>
    <t>buckling</t>
  </si>
  <si>
    <t>Nmax</t>
  </si>
  <si>
    <t>Do - Di</t>
  </si>
  <si>
    <t>Nuniax</t>
  </si>
  <si>
    <t>Ncdg</t>
  </si>
  <si>
    <t>EC4</t>
  </si>
  <si>
    <t>Asofyo</t>
  </si>
  <si>
    <t>Aso</t>
  </si>
  <si>
    <t>Asi</t>
  </si>
  <si>
    <t>Ac</t>
  </si>
  <si>
    <t>EC4exn</t>
  </si>
  <si>
    <t>λ exn</t>
  </si>
  <si>
    <t>n10</t>
  </si>
  <si>
    <t>n10*</t>
  </si>
  <si>
    <t>n20</t>
  </si>
  <si>
    <t>Chi</t>
  </si>
  <si>
    <t>mm</t>
  </si>
  <si>
    <t>Mpa</t>
  </si>
  <si>
    <t>Gpa</t>
  </si>
  <si>
    <t>if &gt; 1</t>
  </si>
  <si>
    <t>kN</t>
  </si>
  <si>
    <t>Nuni</t>
  </si>
  <si>
    <t>N EC4</t>
  </si>
  <si>
    <t>Npl,Rd</t>
  </si>
  <si>
    <t>mm2</t>
  </si>
  <si>
    <t>Uenaka K et al</t>
  </si>
  <si>
    <t>Ref. 73</t>
  </si>
  <si>
    <t>t10-000</t>
  </si>
  <si>
    <t>t10-375</t>
  </si>
  <si>
    <t>t10-750</t>
  </si>
  <si>
    <t>t10-1125</t>
  </si>
  <si>
    <t>t16-000</t>
  </si>
  <si>
    <t>t16-375</t>
  </si>
  <si>
    <t>t16-750</t>
  </si>
  <si>
    <t>t16-1125</t>
  </si>
  <si>
    <t>t23-000</t>
  </si>
  <si>
    <t>t23-375</t>
  </si>
  <si>
    <t>t23-750</t>
  </si>
  <si>
    <t>t23-1125</t>
  </si>
  <si>
    <t>Av =</t>
  </si>
  <si>
    <t>Tao Z &amp; Han L-H</t>
  </si>
  <si>
    <t>Ref. 72</t>
  </si>
  <si>
    <t>*</t>
  </si>
  <si>
    <t>CC1A</t>
  </si>
  <si>
    <t>CC1B</t>
  </si>
  <si>
    <t>CC2A</t>
  </si>
  <si>
    <t>CC2B</t>
  </si>
  <si>
    <t>CC3A</t>
  </si>
  <si>
    <t>CC3B</t>
  </si>
  <si>
    <t>CC4A</t>
  </si>
  <si>
    <t>CC4B</t>
  </si>
  <si>
    <t>CC5A</t>
  </si>
  <si>
    <t>CC5B</t>
  </si>
  <si>
    <t>CC6A</t>
  </si>
  <si>
    <t>CC6B</t>
  </si>
  <si>
    <t>CC7A</t>
  </si>
  <si>
    <t>CC7B</t>
  </si>
  <si>
    <t>NEW  DATA</t>
  </si>
  <si>
    <t>Jan '07</t>
  </si>
  <si>
    <t>OA Av=</t>
  </si>
  <si>
    <t>Wang et al</t>
  </si>
  <si>
    <t xml:space="preserve">Ref. 105 </t>
  </si>
  <si>
    <t>St Dev=</t>
  </si>
  <si>
    <t>1A-1</t>
  </si>
  <si>
    <t>1A-2</t>
  </si>
  <si>
    <t>2A-1</t>
  </si>
  <si>
    <t>2A-2</t>
  </si>
  <si>
    <t>3A-1</t>
  </si>
  <si>
    <t>3A-2</t>
  </si>
  <si>
    <t>5A-2</t>
  </si>
  <si>
    <t>6A-1</t>
  </si>
  <si>
    <t>6A-2</t>
  </si>
  <si>
    <t>Z3-1</t>
  </si>
  <si>
    <t>Z3-2</t>
  </si>
  <si>
    <t>Z3-3</t>
  </si>
  <si>
    <t>Z3-4</t>
  </si>
  <si>
    <t>Z4-1</t>
  </si>
  <si>
    <t>Z4-2</t>
  </si>
  <si>
    <t>Z5-1</t>
  </si>
  <si>
    <t>Z5-2</t>
  </si>
  <si>
    <t>Z6-1</t>
  </si>
  <si>
    <t>Z6-2</t>
  </si>
  <si>
    <t>Kuranovas</t>
  </si>
  <si>
    <t>Ref. 100</t>
  </si>
  <si>
    <t>Kvedaras 361</t>
  </si>
  <si>
    <t>Kvedaras 471</t>
  </si>
  <si>
    <t>Kvedaras 5111</t>
  </si>
  <si>
    <t>Kvedaras  5121</t>
  </si>
  <si>
    <t>Kvedaras 1TU-1</t>
  </si>
  <si>
    <t>Kvedaras 1TU-2</t>
  </si>
  <si>
    <t>Kvedaras 1TU-3</t>
  </si>
  <si>
    <t>Kvedaras 2TU-1</t>
  </si>
  <si>
    <t>Kvedaras 2TU-2</t>
  </si>
  <si>
    <t>Kvedaras 307</t>
  </si>
  <si>
    <t>Kvedaras 351</t>
  </si>
  <si>
    <t>Kvedaras 352</t>
  </si>
  <si>
    <t>Kvedaras 501</t>
  </si>
  <si>
    <t>Kvedaras 502</t>
  </si>
  <si>
    <t>Kvedaras 507</t>
  </si>
  <si>
    <t>Kvedaras 607</t>
  </si>
  <si>
    <t>Kvedaras 706</t>
  </si>
  <si>
    <t>Kvedaras 500-17</t>
  </si>
  <si>
    <t>Kvedaras 302-1</t>
  </si>
  <si>
    <t>Kvedaras 302-2</t>
  </si>
  <si>
    <t>Kvedaras 307-2</t>
  </si>
  <si>
    <t>Kvedaras 501-2</t>
  </si>
  <si>
    <t>Kvedaras 607-1</t>
  </si>
  <si>
    <t>Kvedaras 706-2</t>
  </si>
  <si>
    <t>Kvedaras 706-3</t>
  </si>
  <si>
    <t>1CFST1</t>
  </si>
  <si>
    <t>1CFST2</t>
  </si>
  <si>
    <t>1CFST3</t>
  </si>
  <si>
    <t>2CFST1</t>
  </si>
  <si>
    <t>2CFST2</t>
  </si>
  <si>
    <t>2CFST3</t>
  </si>
  <si>
    <t>Summary</t>
  </si>
  <si>
    <t>Av (12) =</t>
  </si>
  <si>
    <t>Av (14) =</t>
  </si>
  <si>
    <t>Ref. 105</t>
  </si>
  <si>
    <t>Av (19) =</t>
  </si>
  <si>
    <t>St Dev =</t>
  </si>
  <si>
    <t>Av (31) =</t>
  </si>
  <si>
    <t>O A</t>
  </si>
  <si>
    <t>Av (76)=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</si>
</sst>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2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0" fillId="0" borderId="0" xfId="0" applyNumberFormat="1"/>
    <xf numFmtId="0" fontId="3" fillId="0" borderId="0" xfId="0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/>
    <xf numFmtId="165" fontId="2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"/>
    </xf>
    <xf numFmtId="1" fontId="1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Hollow  Short  Circular  CFST, No Moment.    Tests  compared  with  EC4.</a:t>
            </a:r>
          </a:p>
        </c:rich>
      </c:tx>
      <c:layout>
        <c:manualLayout>
          <c:xMode val="edge"/>
          <c:yMode val="edge"/>
          <c:x val="0.21302998965873837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1186440677966102"/>
          <c:w val="0.85108583247156155"/>
          <c:h val="0.77457627118644068"/>
        </c:manualLayout>
      </c:layout>
      <c:scatterChart>
        <c:scatterStyle val="lineMarker"/>
        <c:varyColors val="0"/>
        <c:ser>
          <c:idx val="0"/>
          <c:order val="0"/>
          <c:tx>
            <c:v> Uenaka (12)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Summary!$E$9:$E$20</c:f>
              <c:numCache>
                <c:formatCode>General</c:formatCode>
                <c:ptCount val="12"/>
                <c:pt idx="0">
                  <c:v>478</c:v>
                </c:pt>
                <c:pt idx="1">
                  <c:v>504</c:v>
                </c:pt>
                <c:pt idx="2">
                  <c:v>449</c:v>
                </c:pt>
                <c:pt idx="3">
                  <c:v>340</c:v>
                </c:pt>
                <c:pt idx="4">
                  <c:v>616</c:v>
                </c:pt>
                <c:pt idx="5">
                  <c:v>709</c:v>
                </c:pt>
                <c:pt idx="6">
                  <c:v>658</c:v>
                </c:pt>
                <c:pt idx="7">
                  <c:v>545</c:v>
                </c:pt>
                <c:pt idx="8">
                  <c:v>697</c:v>
                </c:pt>
                <c:pt idx="9">
                  <c:v>821</c:v>
                </c:pt>
                <c:pt idx="10">
                  <c:v>768</c:v>
                </c:pt>
                <c:pt idx="11">
                  <c:v>645</c:v>
                </c:pt>
              </c:numCache>
            </c:numRef>
          </c:xVal>
          <c:yVal>
            <c:numRef>
              <c:f>Summary!$B$9:$B$20</c:f>
              <c:numCache>
                <c:formatCode>0.0</c:formatCode>
                <c:ptCount val="12"/>
                <c:pt idx="0">
                  <c:v>699.7</c:v>
                </c:pt>
                <c:pt idx="1">
                  <c:v>635</c:v>
                </c:pt>
                <c:pt idx="2">
                  <c:v>540</c:v>
                </c:pt>
                <c:pt idx="3">
                  <c:v>378.3</c:v>
                </c:pt>
                <c:pt idx="4">
                  <c:v>815.4</c:v>
                </c:pt>
                <c:pt idx="5">
                  <c:v>851.6</c:v>
                </c:pt>
                <c:pt idx="6">
                  <c:v>728.1</c:v>
                </c:pt>
                <c:pt idx="7">
                  <c:v>589</c:v>
                </c:pt>
                <c:pt idx="8">
                  <c:v>907.5</c:v>
                </c:pt>
                <c:pt idx="9">
                  <c:v>968.2</c:v>
                </c:pt>
                <c:pt idx="10">
                  <c:v>879.1</c:v>
                </c:pt>
                <c:pt idx="11">
                  <c:v>703.6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F2-4D6C-B624-CAF1A821B829}"/>
            </c:ext>
          </c:extLst>
        </c:ser>
        <c:ser>
          <c:idx val="1"/>
          <c:order val="1"/>
          <c:tx>
            <c:v> Tao (14)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Summary!$E$23:$E$36</c:f>
              <c:numCache>
                <c:formatCode>General</c:formatCode>
                <c:ptCount val="14"/>
                <c:pt idx="0">
                  <c:v>1423</c:v>
                </c:pt>
                <c:pt idx="1">
                  <c:v>1423</c:v>
                </c:pt>
                <c:pt idx="2">
                  <c:v>1660</c:v>
                </c:pt>
                <c:pt idx="3">
                  <c:v>1660</c:v>
                </c:pt>
                <c:pt idx="4">
                  <c:v>1516</c:v>
                </c:pt>
                <c:pt idx="5">
                  <c:v>1516</c:v>
                </c:pt>
                <c:pt idx="6">
                  <c:v>1119</c:v>
                </c:pt>
                <c:pt idx="7">
                  <c:v>1119</c:v>
                </c:pt>
                <c:pt idx="8">
                  <c:v>794</c:v>
                </c:pt>
                <c:pt idx="9">
                  <c:v>794</c:v>
                </c:pt>
                <c:pt idx="10">
                  <c:v>2272</c:v>
                </c:pt>
                <c:pt idx="11">
                  <c:v>2272</c:v>
                </c:pt>
                <c:pt idx="12">
                  <c:v>3107</c:v>
                </c:pt>
                <c:pt idx="13">
                  <c:v>3107</c:v>
                </c:pt>
              </c:numCache>
            </c:numRef>
          </c:xVal>
          <c:yVal>
            <c:numRef>
              <c:f>Summary!$B$23:$B$36</c:f>
              <c:numCache>
                <c:formatCode>0.0</c:formatCode>
                <c:ptCount val="14"/>
                <c:pt idx="0">
                  <c:v>1680</c:v>
                </c:pt>
                <c:pt idx="1">
                  <c:v>1618</c:v>
                </c:pt>
                <c:pt idx="2">
                  <c:v>1790</c:v>
                </c:pt>
                <c:pt idx="3">
                  <c:v>1791</c:v>
                </c:pt>
                <c:pt idx="4">
                  <c:v>1648</c:v>
                </c:pt>
                <c:pt idx="5">
                  <c:v>1650</c:v>
                </c:pt>
                <c:pt idx="6">
                  <c:v>1435</c:v>
                </c:pt>
                <c:pt idx="7">
                  <c:v>1358</c:v>
                </c:pt>
                <c:pt idx="8">
                  <c:v>904</c:v>
                </c:pt>
                <c:pt idx="9">
                  <c:v>898</c:v>
                </c:pt>
                <c:pt idx="10">
                  <c:v>2421</c:v>
                </c:pt>
                <c:pt idx="11">
                  <c:v>2460</c:v>
                </c:pt>
                <c:pt idx="12">
                  <c:v>3331</c:v>
                </c:pt>
                <c:pt idx="13">
                  <c:v>3266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F2-4D6C-B624-CAF1A821B829}"/>
            </c:ext>
          </c:extLst>
        </c:ser>
        <c:ser>
          <c:idx val="2"/>
          <c:order val="2"/>
          <c:tx>
            <c:v> Wang (19)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Summary!$E$40:$E$58</c:f>
              <c:numCache>
                <c:formatCode>0</c:formatCode>
                <c:ptCount val="19"/>
                <c:pt idx="0">
                  <c:v>1582</c:v>
                </c:pt>
                <c:pt idx="1">
                  <c:v>1576</c:v>
                </c:pt>
                <c:pt idx="2">
                  <c:v>1915</c:v>
                </c:pt>
                <c:pt idx="3">
                  <c:v>1924</c:v>
                </c:pt>
                <c:pt idx="4">
                  <c:v>2147</c:v>
                </c:pt>
                <c:pt idx="5">
                  <c:v>2130</c:v>
                </c:pt>
                <c:pt idx="6">
                  <c:v>2408</c:v>
                </c:pt>
                <c:pt idx="7">
                  <c:v>2383</c:v>
                </c:pt>
                <c:pt idx="8">
                  <c:v>2382</c:v>
                </c:pt>
                <c:pt idx="9">
                  <c:v>2155</c:v>
                </c:pt>
                <c:pt idx="10">
                  <c:v>2115</c:v>
                </c:pt>
                <c:pt idx="11">
                  <c:v>2175</c:v>
                </c:pt>
                <c:pt idx="12">
                  <c:v>2155</c:v>
                </c:pt>
                <c:pt idx="13">
                  <c:v>2468</c:v>
                </c:pt>
                <c:pt idx="14">
                  <c:v>2408</c:v>
                </c:pt>
                <c:pt idx="15">
                  <c:v>2735</c:v>
                </c:pt>
                <c:pt idx="16">
                  <c:v>2728</c:v>
                </c:pt>
                <c:pt idx="17">
                  <c:v>3107</c:v>
                </c:pt>
                <c:pt idx="18">
                  <c:v>3112</c:v>
                </c:pt>
              </c:numCache>
            </c:numRef>
          </c:xVal>
          <c:yVal>
            <c:numRef>
              <c:f>Summary!$B$40:$B$58</c:f>
              <c:numCache>
                <c:formatCode>General</c:formatCode>
                <c:ptCount val="19"/>
                <c:pt idx="0">
                  <c:v>2190</c:v>
                </c:pt>
                <c:pt idx="1">
                  <c:v>2300</c:v>
                </c:pt>
                <c:pt idx="2">
                  <c:v>2900</c:v>
                </c:pt>
                <c:pt idx="3">
                  <c:v>2500</c:v>
                </c:pt>
                <c:pt idx="4">
                  <c:v>2930</c:v>
                </c:pt>
                <c:pt idx="5">
                  <c:v>2650</c:v>
                </c:pt>
                <c:pt idx="6">
                  <c:v>3100</c:v>
                </c:pt>
                <c:pt idx="7">
                  <c:v>2750</c:v>
                </c:pt>
                <c:pt idx="8">
                  <c:v>3000</c:v>
                </c:pt>
                <c:pt idx="9">
                  <c:v>2360</c:v>
                </c:pt>
                <c:pt idx="10">
                  <c:v>2640</c:v>
                </c:pt>
                <c:pt idx="11">
                  <c:v>2500</c:v>
                </c:pt>
                <c:pt idx="12">
                  <c:v>2286</c:v>
                </c:pt>
                <c:pt idx="13">
                  <c:v>3370</c:v>
                </c:pt>
                <c:pt idx="14">
                  <c:v>3050</c:v>
                </c:pt>
                <c:pt idx="15">
                  <c:v>3673</c:v>
                </c:pt>
                <c:pt idx="16">
                  <c:v>3350</c:v>
                </c:pt>
                <c:pt idx="17">
                  <c:v>4150</c:v>
                </c:pt>
                <c:pt idx="18">
                  <c:v>4170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F2-4D6C-B624-CAF1A821B829}"/>
            </c:ext>
          </c:extLst>
        </c:ser>
        <c:ser>
          <c:idx val="3"/>
          <c:order val="3"/>
          <c:tx>
            <c:v> Kuranovas (31)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Summary!$E$61:$E$91</c:f>
              <c:numCache>
                <c:formatCode>0</c:formatCode>
                <c:ptCount val="31"/>
                <c:pt idx="0" formatCode="General">
                  <c:v>1165</c:v>
                </c:pt>
                <c:pt idx="1">
                  <c:v>956</c:v>
                </c:pt>
                <c:pt idx="2">
                  <c:v>1087</c:v>
                </c:pt>
                <c:pt idx="3">
                  <c:v>1137</c:v>
                </c:pt>
                <c:pt idx="4">
                  <c:v>583</c:v>
                </c:pt>
                <c:pt idx="5">
                  <c:v>692</c:v>
                </c:pt>
                <c:pt idx="6">
                  <c:v>716</c:v>
                </c:pt>
                <c:pt idx="7">
                  <c:v>999</c:v>
                </c:pt>
                <c:pt idx="8">
                  <c:v>1018</c:v>
                </c:pt>
                <c:pt idx="9">
                  <c:v>1504</c:v>
                </c:pt>
                <c:pt idx="10">
                  <c:v>443</c:v>
                </c:pt>
                <c:pt idx="11">
                  <c:v>688</c:v>
                </c:pt>
                <c:pt idx="12">
                  <c:v>612</c:v>
                </c:pt>
                <c:pt idx="13">
                  <c:v>843</c:v>
                </c:pt>
                <c:pt idx="14">
                  <c:v>1696</c:v>
                </c:pt>
                <c:pt idx="15">
                  <c:v>1570</c:v>
                </c:pt>
                <c:pt idx="16">
                  <c:v>1674</c:v>
                </c:pt>
                <c:pt idx="17">
                  <c:v>2010</c:v>
                </c:pt>
                <c:pt idx="18">
                  <c:v>588</c:v>
                </c:pt>
                <c:pt idx="19">
                  <c:v>577</c:v>
                </c:pt>
                <c:pt idx="20">
                  <c:v>1493</c:v>
                </c:pt>
                <c:pt idx="21">
                  <c:v>606</c:v>
                </c:pt>
                <c:pt idx="22">
                  <c:v>1563</c:v>
                </c:pt>
                <c:pt idx="23">
                  <c:v>1497</c:v>
                </c:pt>
                <c:pt idx="24">
                  <c:v>1482</c:v>
                </c:pt>
                <c:pt idx="25">
                  <c:v>1362</c:v>
                </c:pt>
                <c:pt idx="26">
                  <c:v>1329</c:v>
                </c:pt>
                <c:pt idx="27">
                  <c:v>1320</c:v>
                </c:pt>
                <c:pt idx="28">
                  <c:v>1418</c:v>
                </c:pt>
                <c:pt idx="29">
                  <c:v>1424</c:v>
                </c:pt>
                <c:pt idx="30">
                  <c:v>1426</c:v>
                </c:pt>
              </c:numCache>
            </c:numRef>
          </c:xVal>
          <c:yVal>
            <c:numRef>
              <c:f>Summary!$B$61:$B$91</c:f>
              <c:numCache>
                <c:formatCode>0</c:formatCode>
                <c:ptCount val="31"/>
                <c:pt idx="0">
                  <c:v>1460</c:v>
                </c:pt>
                <c:pt idx="1">
                  <c:v>1130</c:v>
                </c:pt>
                <c:pt idx="2">
                  <c:v>1340</c:v>
                </c:pt>
                <c:pt idx="3">
                  <c:v>1350</c:v>
                </c:pt>
                <c:pt idx="4">
                  <c:v>700</c:v>
                </c:pt>
                <c:pt idx="5">
                  <c:v>825</c:v>
                </c:pt>
                <c:pt idx="6">
                  <c:v>875</c:v>
                </c:pt>
                <c:pt idx="7">
                  <c:v>1270</c:v>
                </c:pt>
                <c:pt idx="8">
                  <c:v>1215</c:v>
                </c:pt>
                <c:pt idx="9">
                  <c:v>1835</c:v>
                </c:pt>
                <c:pt idx="10">
                  <c:v>548</c:v>
                </c:pt>
                <c:pt idx="11">
                  <c:v>802</c:v>
                </c:pt>
                <c:pt idx="12">
                  <c:v>775</c:v>
                </c:pt>
                <c:pt idx="13">
                  <c:v>991</c:v>
                </c:pt>
                <c:pt idx="14">
                  <c:v>2164</c:v>
                </c:pt>
                <c:pt idx="15">
                  <c:v>2070</c:v>
                </c:pt>
                <c:pt idx="16">
                  <c:v>1742</c:v>
                </c:pt>
                <c:pt idx="17">
                  <c:v>2350</c:v>
                </c:pt>
                <c:pt idx="18">
                  <c:v>693</c:v>
                </c:pt>
                <c:pt idx="19">
                  <c:v>690</c:v>
                </c:pt>
                <c:pt idx="20">
                  <c:v>1813</c:v>
                </c:pt>
                <c:pt idx="21">
                  <c:v>732</c:v>
                </c:pt>
                <c:pt idx="22">
                  <c:v>1958</c:v>
                </c:pt>
                <c:pt idx="23">
                  <c:v>1711</c:v>
                </c:pt>
                <c:pt idx="24">
                  <c:v>1702</c:v>
                </c:pt>
                <c:pt idx="25">
                  <c:v>1678</c:v>
                </c:pt>
                <c:pt idx="26">
                  <c:v>1658</c:v>
                </c:pt>
                <c:pt idx="27">
                  <c:v>1658</c:v>
                </c:pt>
                <c:pt idx="28">
                  <c:v>2021</c:v>
                </c:pt>
                <c:pt idx="29">
                  <c:v>2066</c:v>
                </c:pt>
                <c:pt idx="30">
                  <c:v>2080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DF2-4D6C-B624-CAF1A821B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789711"/>
        <c:axId val="1"/>
      </c:scatterChart>
      <c:valAx>
        <c:axId val="40278971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498448810754912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06779661016949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2789711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561530506721815"/>
          <c:y val="0.67627118644067796"/>
          <c:w val="0.1623578076525336"/>
          <c:h val="0.17118644067796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Hollow  Short  Circular  CFST.    Tests  compared  with  Goode's  Theory.</a:t>
            </a:r>
          </a:p>
        </c:rich>
      </c:tx>
      <c:layout>
        <c:manualLayout>
          <c:xMode val="edge"/>
          <c:yMode val="edge"/>
          <c:x val="0.21309655937846836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21087680355167E-2"/>
          <c:y val="0.11908646003262642"/>
          <c:w val="0.81908990011098781"/>
          <c:h val="0.77814029363784665"/>
        </c:manualLayout>
      </c:layout>
      <c:scatterChart>
        <c:scatterStyle val="lineMarker"/>
        <c:varyColors val="0"/>
        <c:ser>
          <c:idx val="0"/>
          <c:order val="0"/>
          <c:tx>
            <c:v> Uenaka (12)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Summary!$D$9:$D$20</c:f>
              <c:numCache>
                <c:formatCode>General</c:formatCode>
                <c:ptCount val="12"/>
                <c:pt idx="0">
                  <c:v>454</c:v>
                </c:pt>
                <c:pt idx="1">
                  <c:v>448</c:v>
                </c:pt>
                <c:pt idx="2">
                  <c:v>393</c:v>
                </c:pt>
                <c:pt idx="3">
                  <c:v>282</c:v>
                </c:pt>
                <c:pt idx="4">
                  <c:v>634</c:v>
                </c:pt>
                <c:pt idx="5">
                  <c:v>648</c:v>
                </c:pt>
                <c:pt idx="6">
                  <c:v>584</c:v>
                </c:pt>
                <c:pt idx="7">
                  <c:v>444</c:v>
                </c:pt>
                <c:pt idx="8">
                  <c:v>736</c:v>
                </c:pt>
                <c:pt idx="9">
                  <c:v>756</c:v>
                </c:pt>
                <c:pt idx="10">
                  <c:v>681</c:v>
                </c:pt>
                <c:pt idx="11">
                  <c:v>518</c:v>
                </c:pt>
              </c:numCache>
            </c:numRef>
          </c:xVal>
          <c:yVal>
            <c:numRef>
              <c:f>Summary!$B$9:$B$20</c:f>
              <c:numCache>
                <c:formatCode>0.0</c:formatCode>
                <c:ptCount val="12"/>
                <c:pt idx="0">
                  <c:v>699.7</c:v>
                </c:pt>
                <c:pt idx="1">
                  <c:v>635</c:v>
                </c:pt>
                <c:pt idx="2">
                  <c:v>540</c:v>
                </c:pt>
                <c:pt idx="3">
                  <c:v>378.3</c:v>
                </c:pt>
                <c:pt idx="4">
                  <c:v>815.4</c:v>
                </c:pt>
                <c:pt idx="5">
                  <c:v>851.6</c:v>
                </c:pt>
                <c:pt idx="6">
                  <c:v>728.1</c:v>
                </c:pt>
                <c:pt idx="7">
                  <c:v>589</c:v>
                </c:pt>
                <c:pt idx="8">
                  <c:v>907.5</c:v>
                </c:pt>
                <c:pt idx="9">
                  <c:v>968.2</c:v>
                </c:pt>
                <c:pt idx="10">
                  <c:v>879.1</c:v>
                </c:pt>
                <c:pt idx="11">
                  <c:v>703.6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2A-45AB-ACDC-DF85C2A9136F}"/>
            </c:ext>
          </c:extLst>
        </c:ser>
        <c:ser>
          <c:idx val="1"/>
          <c:order val="1"/>
          <c:tx>
            <c:v> Tao (14)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Summary!$D$23:$D$36</c:f>
              <c:numCache>
                <c:formatCode>General</c:formatCode>
                <c:ptCount val="14"/>
                <c:pt idx="0">
                  <c:v>1445</c:v>
                </c:pt>
                <c:pt idx="1">
                  <c:v>1445</c:v>
                </c:pt>
                <c:pt idx="2">
                  <c:v>1497</c:v>
                </c:pt>
                <c:pt idx="3">
                  <c:v>1497</c:v>
                </c:pt>
                <c:pt idx="4">
                  <c:v>1343</c:v>
                </c:pt>
                <c:pt idx="5">
                  <c:v>1343</c:v>
                </c:pt>
                <c:pt idx="6">
                  <c:v>895</c:v>
                </c:pt>
                <c:pt idx="7">
                  <c:v>895</c:v>
                </c:pt>
                <c:pt idx="8">
                  <c:v>701</c:v>
                </c:pt>
                <c:pt idx="9">
                  <c:v>701</c:v>
                </c:pt>
                <c:pt idx="10">
                  <c:v>2022</c:v>
                </c:pt>
                <c:pt idx="11">
                  <c:v>2022</c:v>
                </c:pt>
                <c:pt idx="12">
                  <c:v>2719</c:v>
                </c:pt>
                <c:pt idx="13">
                  <c:v>2719</c:v>
                </c:pt>
              </c:numCache>
            </c:numRef>
          </c:xVal>
          <c:yVal>
            <c:numRef>
              <c:f>Summary!$B$23:$B$36</c:f>
              <c:numCache>
                <c:formatCode>0.0</c:formatCode>
                <c:ptCount val="14"/>
                <c:pt idx="0">
                  <c:v>1680</c:v>
                </c:pt>
                <c:pt idx="1">
                  <c:v>1618</c:v>
                </c:pt>
                <c:pt idx="2">
                  <c:v>1790</c:v>
                </c:pt>
                <c:pt idx="3">
                  <c:v>1791</c:v>
                </c:pt>
                <c:pt idx="4">
                  <c:v>1648</c:v>
                </c:pt>
                <c:pt idx="5">
                  <c:v>1650</c:v>
                </c:pt>
                <c:pt idx="6">
                  <c:v>1435</c:v>
                </c:pt>
                <c:pt idx="7">
                  <c:v>1358</c:v>
                </c:pt>
                <c:pt idx="8">
                  <c:v>904</c:v>
                </c:pt>
                <c:pt idx="9">
                  <c:v>898</c:v>
                </c:pt>
                <c:pt idx="10">
                  <c:v>2421</c:v>
                </c:pt>
                <c:pt idx="11">
                  <c:v>2460</c:v>
                </c:pt>
                <c:pt idx="12">
                  <c:v>3331</c:v>
                </c:pt>
                <c:pt idx="13">
                  <c:v>3266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2A-45AB-ACDC-DF85C2A9136F}"/>
            </c:ext>
          </c:extLst>
        </c:ser>
        <c:ser>
          <c:idx val="2"/>
          <c:order val="2"/>
          <c:tx>
            <c:v> Wang (19)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Summary!$D$40:$D$58</c:f>
              <c:numCache>
                <c:formatCode>0</c:formatCode>
                <c:ptCount val="19"/>
                <c:pt idx="0">
                  <c:v>1159</c:v>
                </c:pt>
                <c:pt idx="1">
                  <c:v>1150</c:v>
                </c:pt>
                <c:pt idx="2">
                  <c:v>1515</c:v>
                </c:pt>
                <c:pt idx="3">
                  <c:v>1526</c:v>
                </c:pt>
                <c:pt idx="4">
                  <c:v>1694</c:v>
                </c:pt>
                <c:pt idx="5">
                  <c:v>1672</c:v>
                </c:pt>
                <c:pt idx="6">
                  <c:v>1885</c:v>
                </c:pt>
                <c:pt idx="7">
                  <c:v>1868</c:v>
                </c:pt>
                <c:pt idx="8">
                  <c:v>1867</c:v>
                </c:pt>
                <c:pt idx="9">
                  <c:v>1698</c:v>
                </c:pt>
                <c:pt idx="10">
                  <c:v>1642</c:v>
                </c:pt>
                <c:pt idx="11">
                  <c:v>1725</c:v>
                </c:pt>
                <c:pt idx="12">
                  <c:v>1698</c:v>
                </c:pt>
                <c:pt idx="13">
                  <c:v>2137</c:v>
                </c:pt>
                <c:pt idx="14">
                  <c:v>2052</c:v>
                </c:pt>
                <c:pt idx="15">
                  <c:v>2512</c:v>
                </c:pt>
                <c:pt idx="16">
                  <c:v>2502</c:v>
                </c:pt>
                <c:pt idx="17">
                  <c:v>3040</c:v>
                </c:pt>
                <c:pt idx="18">
                  <c:v>3046</c:v>
                </c:pt>
              </c:numCache>
            </c:numRef>
          </c:xVal>
          <c:yVal>
            <c:numRef>
              <c:f>Summary!$B$40:$B$58</c:f>
              <c:numCache>
                <c:formatCode>General</c:formatCode>
                <c:ptCount val="19"/>
                <c:pt idx="0">
                  <c:v>2190</c:v>
                </c:pt>
                <c:pt idx="1">
                  <c:v>2300</c:v>
                </c:pt>
                <c:pt idx="2">
                  <c:v>2900</c:v>
                </c:pt>
                <c:pt idx="3">
                  <c:v>2500</c:v>
                </c:pt>
                <c:pt idx="4">
                  <c:v>2930</c:v>
                </c:pt>
                <c:pt idx="5">
                  <c:v>2650</c:v>
                </c:pt>
                <c:pt idx="6">
                  <c:v>3100</c:v>
                </c:pt>
                <c:pt idx="7">
                  <c:v>2750</c:v>
                </c:pt>
                <c:pt idx="8">
                  <c:v>3000</c:v>
                </c:pt>
                <c:pt idx="9">
                  <c:v>2360</c:v>
                </c:pt>
                <c:pt idx="10">
                  <c:v>2640</c:v>
                </c:pt>
                <c:pt idx="11">
                  <c:v>2500</c:v>
                </c:pt>
                <c:pt idx="12">
                  <c:v>2286</c:v>
                </c:pt>
                <c:pt idx="13">
                  <c:v>3370</c:v>
                </c:pt>
                <c:pt idx="14">
                  <c:v>3050</c:v>
                </c:pt>
                <c:pt idx="15">
                  <c:v>3673</c:v>
                </c:pt>
                <c:pt idx="16">
                  <c:v>3350</c:v>
                </c:pt>
                <c:pt idx="17">
                  <c:v>4150</c:v>
                </c:pt>
                <c:pt idx="18">
                  <c:v>4170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2A-45AB-ACDC-DF85C2A9136F}"/>
            </c:ext>
          </c:extLst>
        </c:ser>
        <c:ser>
          <c:idx val="3"/>
          <c:order val="3"/>
          <c:tx>
            <c:v> Kuranovas (31)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Summary!$D$61:$D$91</c:f>
              <c:numCache>
                <c:formatCode>0</c:formatCode>
                <c:ptCount val="31"/>
                <c:pt idx="0" formatCode="General">
                  <c:v>801</c:v>
                </c:pt>
                <c:pt idx="1">
                  <c:v>724</c:v>
                </c:pt>
                <c:pt idx="2">
                  <c:v>945</c:v>
                </c:pt>
                <c:pt idx="3">
                  <c:v>1034</c:v>
                </c:pt>
                <c:pt idx="4">
                  <c:v>474</c:v>
                </c:pt>
                <c:pt idx="5">
                  <c:v>569</c:v>
                </c:pt>
                <c:pt idx="6">
                  <c:v>586</c:v>
                </c:pt>
                <c:pt idx="7">
                  <c:v>913</c:v>
                </c:pt>
                <c:pt idx="8">
                  <c:v>948</c:v>
                </c:pt>
                <c:pt idx="9">
                  <c:v>1220</c:v>
                </c:pt>
                <c:pt idx="10">
                  <c:v>371</c:v>
                </c:pt>
                <c:pt idx="11">
                  <c:v>567</c:v>
                </c:pt>
                <c:pt idx="12">
                  <c:v>517</c:v>
                </c:pt>
                <c:pt idx="13">
                  <c:v>700</c:v>
                </c:pt>
                <c:pt idx="14">
                  <c:v>1364</c:v>
                </c:pt>
                <c:pt idx="15">
                  <c:v>1129</c:v>
                </c:pt>
                <c:pt idx="16">
                  <c:v>1266</c:v>
                </c:pt>
                <c:pt idx="17">
                  <c:v>1647</c:v>
                </c:pt>
                <c:pt idx="18">
                  <c:v>495</c:v>
                </c:pt>
                <c:pt idx="19">
                  <c:v>484</c:v>
                </c:pt>
                <c:pt idx="20">
                  <c:v>1283</c:v>
                </c:pt>
                <c:pt idx="21">
                  <c:v>508</c:v>
                </c:pt>
                <c:pt idx="22">
                  <c:v>1185</c:v>
                </c:pt>
                <c:pt idx="23">
                  <c:v>1049</c:v>
                </c:pt>
                <c:pt idx="24">
                  <c:v>1037</c:v>
                </c:pt>
                <c:pt idx="25">
                  <c:v>1024</c:v>
                </c:pt>
                <c:pt idx="26">
                  <c:v>976</c:v>
                </c:pt>
                <c:pt idx="27">
                  <c:v>969</c:v>
                </c:pt>
                <c:pt idx="28">
                  <c:v>1112</c:v>
                </c:pt>
                <c:pt idx="29">
                  <c:v>1115</c:v>
                </c:pt>
                <c:pt idx="30">
                  <c:v>1118</c:v>
                </c:pt>
              </c:numCache>
            </c:numRef>
          </c:xVal>
          <c:yVal>
            <c:numRef>
              <c:f>Summary!$B$61:$B$91</c:f>
              <c:numCache>
                <c:formatCode>0</c:formatCode>
                <c:ptCount val="31"/>
                <c:pt idx="0">
                  <c:v>1460</c:v>
                </c:pt>
                <c:pt idx="1">
                  <c:v>1130</c:v>
                </c:pt>
                <c:pt idx="2">
                  <c:v>1340</c:v>
                </c:pt>
                <c:pt idx="3">
                  <c:v>1350</c:v>
                </c:pt>
                <c:pt idx="4">
                  <c:v>700</c:v>
                </c:pt>
                <c:pt idx="5">
                  <c:v>825</c:v>
                </c:pt>
                <c:pt idx="6">
                  <c:v>875</c:v>
                </c:pt>
                <c:pt idx="7">
                  <c:v>1270</c:v>
                </c:pt>
                <c:pt idx="8">
                  <c:v>1215</c:v>
                </c:pt>
                <c:pt idx="9">
                  <c:v>1835</c:v>
                </c:pt>
                <c:pt idx="10">
                  <c:v>548</c:v>
                </c:pt>
                <c:pt idx="11">
                  <c:v>802</c:v>
                </c:pt>
                <c:pt idx="12">
                  <c:v>775</c:v>
                </c:pt>
                <c:pt idx="13">
                  <c:v>991</c:v>
                </c:pt>
                <c:pt idx="14">
                  <c:v>2164</c:v>
                </c:pt>
                <c:pt idx="15">
                  <c:v>2070</c:v>
                </c:pt>
                <c:pt idx="16">
                  <c:v>1742</c:v>
                </c:pt>
                <c:pt idx="17">
                  <c:v>2350</c:v>
                </c:pt>
                <c:pt idx="18">
                  <c:v>693</c:v>
                </c:pt>
                <c:pt idx="19">
                  <c:v>690</c:v>
                </c:pt>
                <c:pt idx="20">
                  <c:v>1813</c:v>
                </c:pt>
                <c:pt idx="21">
                  <c:v>732</c:v>
                </c:pt>
                <c:pt idx="22">
                  <c:v>1958</c:v>
                </c:pt>
                <c:pt idx="23">
                  <c:v>1711</c:v>
                </c:pt>
                <c:pt idx="24">
                  <c:v>1702</c:v>
                </c:pt>
                <c:pt idx="25">
                  <c:v>1678</c:v>
                </c:pt>
                <c:pt idx="26">
                  <c:v>1658</c:v>
                </c:pt>
                <c:pt idx="27">
                  <c:v>1658</c:v>
                </c:pt>
                <c:pt idx="28">
                  <c:v>2021</c:v>
                </c:pt>
                <c:pt idx="29">
                  <c:v>2066</c:v>
                </c:pt>
                <c:pt idx="30">
                  <c:v>2080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82A-45AB-ACDC-DF85C2A91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029183"/>
        <c:axId val="1"/>
      </c:scatterChart>
      <c:valAx>
        <c:axId val="40302918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Goode's Theory  kN</a:t>
                </a:r>
              </a:p>
            </c:rich>
          </c:tx>
          <c:layout>
            <c:manualLayout>
              <c:xMode val="edge"/>
              <c:yMode val="edge"/>
              <c:x val="0.42841287458379579"/>
              <c:y val="0.94616639477977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355628058727569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3029183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92230854605993"/>
          <c:y val="0.69168026101141922"/>
          <c:w val="0.16870144284128746"/>
          <c:h val="0.156606851549755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Hollow Circular CFST.  Ratio Test/EC4 and Test/CDG against Wall Thickness</a:t>
            </a:r>
          </a:p>
        </c:rich>
      </c:tx>
      <c:layout>
        <c:manualLayout>
          <c:xMode val="edge"/>
          <c:yMode val="edge"/>
          <c:x val="0.17425083240843509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50721420643732E-2"/>
          <c:y val="0.11908646003262642"/>
          <c:w val="0.84350721420643726"/>
          <c:h val="0.75693311582381728"/>
        </c:manualLayout>
      </c:layout>
      <c:scatterChart>
        <c:scatterStyle val="lineMarker"/>
        <c:varyColors val="0"/>
        <c:ser>
          <c:idx val="0"/>
          <c:order val="0"/>
          <c:tx>
            <c:v> Uenaka Test/EC4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Data!$R$9:$R$20</c:f>
              <c:numCache>
                <c:formatCode>General</c:formatCode>
                <c:ptCount val="12"/>
                <c:pt idx="0">
                  <c:v>158.69999999999999</c:v>
                </c:pt>
                <c:pt idx="1">
                  <c:v>120</c:v>
                </c:pt>
                <c:pt idx="2">
                  <c:v>83.1</c:v>
                </c:pt>
                <c:pt idx="3">
                  <c:v>45.399999999999991</c:v>
                </c:pt>
                <c:pt idx="4">
                  <c:v>157.5</c:v>
                </c:pt>
                <c:pt idx="5">
                  <c:v>118.4</c:v>
                </c:pt>
                <c:pt idx="6">
                  <c:v>81.299999999999983</c:v>
                </c:pt>
                <c:pt idx="7">
                  <c:v>44.100000000000009</c:v>
                </c:pt>
                <c:pt idx="8">
                  <c:v>157.69999999999999</c:v>
                </c:pt>
                <c:pt idx="9">
                  <c:v>117.89999999999999</c:v>
                </c:pt>
                <c:pt idx="10">
                  <c:v>80.3</c:v>
                </c:pt>
                <c:pt idx="11">
                  <c:v>42.600000000000009</c:v>
                </c:pt>
              </c:numCache>
            </c:numRef>
          </c:xVal>
          <c:yVal>
            <c:numRef>
              <c:f>Data!$Y$9:$Y$20</c:f>
              <c:numCache>
                <c:formatCode>0.00</c:formatCode>
                <c:ptCount val="12"/>
                <c:pt idx="0">
                  <c:v>1.4638075313807533</c:v>
                </c:pt>
                <c:pt idx="1">
                  <c:v>1.2599206349206349</c:v>
                </c:pt>
                <c:pt idx="2">
                  <c:v>1.2026726057906458</c:v>
                </c:pt>
                <c:pt idx="3">
                  <c:v>1.1126470588235295</c:v>
                </c:pt>
                <c:pt idx="4">
                  <c:v>1.3237012987012986</c:v>
                </c:pt>
                <c:pt idx="5">
                  <c:v>1.2011283497884344</c:v>
                </c:pt>
                <c:pt idx="6">
                  <c:v>1.1065349544072949</c:v>
                </c:pt>
                <c:pt idx="7">
                  <c:v>1.0807339449541284</c:v>
                </c:pt>
                <c:pt idx="8">
                  <c:v>1.3020086083213773</c:v>
                </c:pt>
                <c:pt idx="9">
                  <c:v>1.1792935444579782</c:v>
                </c:pt>
                <c:pt idx="10">
                  <c:v>1.1446614583333334</c:v>
                </c:pt>
                <c:pt idx="11">
                  <c:v>1.0908527131782946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4D-40DE-B992-5CD64F2DCDCE}"/>
            </c:ext>
          </c:extLst>
        </c:ser>
        <c:ser>
          <c:idx val="1"/>
          <c:order val="1"/>
          <c:tx>
            <c:v> Tao Test/EC4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Data!$R$23:$R$36</c:f>
              <c:numCache>
                <c:formatCode>General</c:formatCode>
                <c:ptCount val="14"/>
                <c:pt idx="0">
                  <c:v>180</c:v>
                </c:pt>
                <c:pt idx="1">
                  <c:v>180</c:v>
                </c:pt>
                <c:pt idx="2">
                  <c:v>132</c:v>
                </c:pt>
                <c:pt idx="3">
                  <c:v>132</c:v>
                </c:pt>
                <c:pt idx="4">
                  <c:v>92</c:v>
                </c:pt>
                <c:pt idx="5">
                  <c:v>92</c:v>
                </c:pt>
                <c:pt idx="6">
                  <c:v>40</c:v>
                </c:pt>
                <c:pt idx="7">
                  <c:v>40</c:v>
                </c:pt>
                <c:pt idx="8">
                  <c:v>56</c:v>
                </c:pt>
                <c:pt idx="9">
                  <c:v>56</c:v>
                </c:pt>
                <c:pt idx="10">
                  <c:v>126</c:v>
                </c:pt>
                <c:pt idx="11">
                  <c:v>126</c:v>
                </c:pt>
                <c:pt idx="12">
                  <c:v>135</c:v>
                </c:pt>
                <c:pt idx="13">
                  <c:v>135</c:v>
                </c:pt>
              </c:numCache>
            </c:numRef>
          </c:xVal>
          <c:yVal>
            <c:numRef>
              <c:f>Data!$Y$23:$Y$36</c:f>
              <c:numCache>
                <c:formatCode>0.00</c:formatCode>
                <c:ptCount val="14"/>
                <c:pt idx="0">
                  <c:v>1.18060435699227</c:v>
                </c:pt>
                <c:pt idx="1">
                  <c:v>1.1370344342937455</c:v>
                </c:pt>
                <c:pt idx="2">
                  <c:v>1.0783132530120483</c:v>
                </c:pt>
                <c:pt idx="3">
                  <c:v>1.0789156626506025</c:v>
                </c:pt>
                <c:pt idx="4">
                  <c:v>1.0870712401055409</c:v>
                </c:pt>
                <c:pt idx="5">
                  <c:v>1.0883905013192612</c:v>
                </c:pt>
                <c:pt idx="6">
                  <c:v>1.2823949955317246</c:v>
                </c:pt>
                <c:pt idx="7">
                  <c:v>1.2135835567470956</c:v>
                </c:pt>
                <c:pt idx="8">
                  <c:v>1.1385390428211586</c:v>
                </c:pt>
                <c:pt idx="9">
                  <c:v>1.1309823677581865</c:v>
                </c:pt>
                <c:pt idx="10">
                  <c:v>1.065580985915493</c:v>
                </c:pt>
                <c:pt idx="11">
                  <c:v>1.0827464788732395</c:v>
                </c:pt>
                <c:pt idx="12">
                  <c:v>1.0720952687479883</c:v>
                </c:pt>
                <c:pt idx="13">
                  <c:v>1.0511747666559381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4D-40DE-B992-5CD64F2DCDCE}"/>
            </c:ext>
          </c:extLst>
        </c:ser>
        <c:ser>
          <c:idx val="2"/>
          <c:order val="2"/>
          <c:tx>
            <c:v> Uenaka Test/CDG</c:v>
          </c:tx>
          <c:spPr>
            <a:ln w="19050">
              <a:noFill/>
            </a:ln>
          </c:spPr>
          <c:marker>
            <c:symbol val="diamond"/>
            <c:size val="5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Data!$R$9:$R$20</c:f>
              <c:numCache>
                <c:formatCode>General</c:formatCode>
                <c:ptCount val="12"/>
                <c:pt idx="0">
                  <c:v>158.69999999999999</c:v>
                </c:pt>
                <c:pt idx="1">
                  <c:v>120</c:v>
                </c:pt>
                <c:pt idx="2">
                  <c:v>83.1</c:v>
                </c:pt>
                <c:pt idx="3">
                  <c:v>45.399999999999991</c:v>
                </c:pt>
                <c:pt idx="4">
                  <c:v>157.5</c:v>
                </c:pt>
                <c:pt idx="5">
                  <c:v>118.4</c:v>
                </c:pt>
                <c:pt idx="6">
                  <c:v>81.299999999999983</c:v>
                </c:pt>
                <c:pt idx="7">
                  <c:v>44.100000000000009</c:v>
                </c:pt>
                <c:pt idx="8">
                  <c:v>157.69999999999999</c:v>
                </c:pt>
                <c:pt idx="9">
                  <c:v>117.89999999999999</c:v>
                </c:pt>
                <c:pt idx="10">
                  <c:v>80.3</c:v>
                </c:pt>
                <c:pt idx="11">
                  <c:v>42.600000000000009</c:v>
                </c:pt>
              </c:numCache>
            </c:numRef>
          </c:xVal>
          <c:yVal>
            <c:numRef>
              <c:f>Data!$X$9:$X$20</c:f>
              <c:numCache>
                <c:formatCode>0.00</c:formatCode>
                <c:ptCount val="12"/>
                <c:pt idx="0">
                  <c:v>1.5411894273127755</c:v>
                </c:pt>
                <c:pt idx="1">
                  <c:v>1.4174107142857142</c:v>
                </c:pt>
                <c:pt idx="2">
                  <c:v>1.3740458015267176</c:v>
                </c:pt>
                <c:pt idx="3">
                  <c:v>1.3414893617021277</c:v>
                </c:pt>
                <c:pt idx="4">
                  <c:v>1.2861198738170347</c:v>
                </c:pt>
                <c:pt idx="5">
                  <c:v>1.3141975308641975</c:v>
                </c:pt>
                <c:pt idx="6">
                  <c:v>1.2467465753424658</c:v>
                </c:pt>
                <c:pt idx="7">
                  <c:v>1.3265765765765767</c:v>
                </c:pt>
                <c:pt idx="8">
                  <c:v>1.2330163043478262</c:v>
                </c:pt>
                <c:pt idx="9">
                  <c:v>1.2806878306878307</c:v>
                </c:pt>
                <c:pt idx="10">
                  <c:v>1.2908957415565345</c:v>
                </c:pt>
                <c:pt idx="11">
                  <c:v>1.3583011583011584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4D-40DE-B992-5CD64F2DCDCE}"/>
            </c:ext>
          </c:extLst>
        </c:ser>
        <c:ser>
          <c:idx val="3"/>
          <c:order val="3"/>
          <c:tx>
            <c:v> Tao Test/CDG</c:v>
          </c:tx>
          <c:spPr>
            <a:ln w="19050">
              <a:noFill/>
            </a:ln>
          </c:spPr>
          <c:marker>
            <c:symbol val="squar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Data!$R$23:$R$36</c:f>
              <c:numCache>
                <c:formatCode>General</c:formatCode>
                <c:ptCount val="14"/>
                <c:pt idx="0">
                  <c:v>180</c:v>
                </c:pt>
                <c:pt idx="1">
                  <c:v>180</c:v>
                </c:pt>
                <c:pt idx="2">
                  <c:v>132</c:v>
                </c:pt>
                <c:pt idx="3">
                  <c:v>132</c:v>
                </c:pt>
                <c:pt idx="4">
                  <c:v>92</c:v>
                </c:pt>
                <c:pt idx="5">
                  <c:v>92</c:v>
                </c:pt>
                <c:pt idx="6">
                  <c:v>40</c:v>
                </c:pt>
                <c:pt idx="7">
                  <c:v>40</c:v>
                </c:pt>
                <c:pt idx="8">
                  <c:v>56</c:v>
                </c:pt>
                <c:pt idx="9">
                  <c:v>56</c:v>
                </c:pt>
                <c:pt idx="10">
                  <c:v>126</c:v>
                </c:pt>
                <c:pt idx="11">
                  <c:v>126</c:v>
                </c:pt>
                <c:pt idx="12">
                  <c:v>135</c:v>
                </c:pt>
                <c:pt idx="13">
                  <c:v>135</c:v>
                </c:pt>
              </c:numCache>
            </c:numRef>
          </c:xVal>
          <c:yVal>
            <c:numRef>
              <c:f>Data!$X$23:$X$36</c:f>
              <c:numCache>
                <c:formatCode>0.00</c:formatCode>
                <c:ptCount val="14"/>
                <c:pt idx="0">
                  <c:v>1.1626297577854672</c:v>
                </c:pt>
                <c:pt idx="1">
                  <c:v>1.1197231833910035</c:v>
                </c:pt>
                <c:pt idx="2">
                  <c:v>1.1957247828991315</c:v>
                </c:pt>
                <c:pt idx="3">
                  <c:v>1.1963927855711423</c:v>
                </c:pt>
                <c:pt idx="4">
                  <c:v>1.2271034996276993</c:v>
                </c:pt>
                <c:pt idx="5">
                  <c:v>1.2285927029039463</c:v>
                </c:pt>
                <c:pt idx="6">
                  <c:v>1.6033519553072626</c:v>
                </c:pt>
                <c:pt idx="7">
                  <c:v>1.51731843575419</c:v>
                </c:pt>
                <c:pt idx="8">
                  <c:v>1.289586305278174</c:v>
                </c:pt>
                <c:pt idx="9">
                  <c:v>1.2810271041369472</c:v>
                </c:pt>
                <c:pt idx="10">
                  <c:v>1.1973293768545994</c:v>
                </c:pt>
                <c:pt idx="11">
                  <c:v>1.2166172106824926</c:v>
                </c:pt>
                <c:pt idx="12">
                  <c:v>1.2250827510114013</c:v>
                </c:pt>
                <c:pt idx="13">
                  <c:v>1.2011769032732622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44D-40DE-B992-5CD64F2DCDCE}"/>
            </c:ext>
          </c:extLst>
        </c:ser>
        <c:ser>
          <c:idx val="4"/>
          <c:order val="4"/>
          <c:tx>
            <c:v> Wang Test/EC4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Data!$R$40:$R$58</c:f>
              <c:numCache>
                <c:formatCode>General</c:formatCode>
                <c:ptCount val="19"/>
                <c:pt idx="0">
                  <c:v>67.800000000000011</c:v>
                </c:pt>
                <c:pt idx="1">
                  <c:v>67.300000000000011</c:v>
                </c:pt>
                <c:pt idx="2">
                  <c:v>87</c:v>
                </c:pt>
                <c:pt idx="3">
                  <c:v>87.699999999999989</c:v>
                </c:pt>
                <c:pt idx="4">
                  <c:v>90</c:v>
                </c:pt>
                <c:pt idx="5">
                  <c:v>88.699999999999989</c:v>
                </c:pt>
                <c:pt idx="6">
                  <c:v>91.699999999999989</c:v>
                </c:pt>
                <c:pt idx="7">
                  <c:v>92.300000000000011</c:v>
                </c:pt>
                <c:pt idx="8">
                  <c:v>92.199999999999989</c:v>
                </c:pt>
                <c:pt idx="9">
                  <c:v>108</c:v>
                </c:pt>
                <c:pt idx="10">
                  <c:v>104</c:v>
                </c:pt>
                <c:pt idx="11">
                  <c:v>110</c:v>
                </c:pt>
                <c:pt idx="12">
                  <c:v>108</c:v>
                </c:pt>
                <c:pt idx="13">
                  <c:v>142</c:v>
                </c:pt>
                <c:pt idx="14">
                  <c:v>135</c:v>
                </c:pt>
                <c:pt idx="15">
                  <c:v>176</c:v>
                </c:pt>
                <c:pt idx="16">
                  <c:v>175</c:v>
                </c:pt>
                <c:pt idx="17">
                  <c:v>239</c:v>
                </c:pt>
                <c:pt idx="18">
                  <c:v>240</c:v>
                </c:pt>
              </c:numCache>
            </c:numRef>
          </c:xVal>
          <c:yVal>
            <c:numRef>
              <c:f>Summary!$H$40:$H$58</c:f>
              <c:numCache>
                <c:formatCode>0.00</c:formatCode>
                <c:ptCount val="19"/>
                <c:pt idx="0">
                  <c:v>1.3843236409608091</c:v>
                </c:pt>
                <c:pt idx="1">
                  <c:v>1.4593908629441625</c:v>
                </c:pt>
                <c:pt idx="2">
                  <c:v>1.5143603133159269</c:v>
                </c:pt>
                <c:pt idx="3">
                  <c:v>1.2993762993762994</c:v>
                </c:pt>
                <c:pt idx="4">
                  <c:v>1.3646949231485794</c:v>
                </c:pt>
                <c:pt idx="5">
                  <c:v>1.244131455399061</c:v>
                </c:pt>
                <c:pt idx="6">
                  <c:v>1.287375415282392</c:v>
                </c:pt>
                <c:pt idx="7">
                  <c:v>1.1540075535039866</c:v>
                </c:pt>
                <c:pt idx="8">
                  <c:v>1.2594458438287153</c:v>
                </c:pt>
                <c:pt idx="9">
                  <c:v>1.0951276102088168</c:v>
                </c:pt>
                <c:pt idx="10">
                  <c:v>1.24822695035461</c:v>
                </c:pt>
                <c:pt idx="11">
                  <c:v>1.1494252873563218</c:v>
                </c:pt>
                <c:pt idx="12">
                  <c:v>1.0607888631090487</c:v>
                </c:pt>
                <c:pt idx="13">
                  <c:v>1.3654781199351702</c:v>
                </c:pt>
                <c:pt idx="14">
                  <c:v>1.2666112956810631</c:v>
                </c:pt>
                <c:pt idx="15">
                  <c:v>1.342961608775137</c:v>
                </c:pt>
                <c:pt idx="16">
                  <c:v>1.2280058651026393</c:v>
                </c:pt>
                <c:pt idx="17">
                  <c:v>1.335693595107821</c:v>
                </c:pt>
                <c:pt idx="18">
                  <c:v>1.3399742930591259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44D-40DE-B992-5CD64F2DCDCE}"/>
            </c:ext>
          </c:extLst>
        </c:ser>
        <c:ser>
          <c:idx val="5"/>
          <c:order val="5"/>
          <c:tx>
            <c:v> Wang Test/CDG</c:v>
          </c:tx>
          <c:spPr>
            <a:ln w="19050">
              <a:noFill/>
            </a:ln>
          </c:spPr>
          <c:marker>
            <c:symbol val="triangl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Data!$R$40:$R$58</c:f>
              <c:numCache>
                <c:formatCode>General</c:formatCode>
                <c:ptCount val="19"/>
                <c:pt idx="0">
                  <c:v>67.800000000000011</c:v>
                </c:pt>
                <c:pt idx="1">
                  <c:v>67.300000000000011</c:v>
                </c:pt>
                <c:pt idx="2">
                  <c:v>87</c:v>
                </c:pt>
                <c:pt idx="3">
                  <c:v>87.699999999999989</c:v>
                </c:pt>
                <c:pt idx="4">
                  <c:v>90</c:v>
                </c:pt>
                <c:pt idx="5">
                  <c:v>88.699999999999989</c:v>
                </c:pt>
                <c:pt idx="6">
                  <c:v>91.699999999999989</c:v>
                </c:pt>
                <c:pt idx="7">
                  <c:v>92.300000000000011</c:v>
                </c:pt>
                <c:pt idx="8">
                  <c:v>92.199999999999989</c:v>
                </c:pt>
                <c:pt idx="9">
                  <c:v>108</c:v>
                </c:pt>
                <c:pt idx="10">
                  <c:v>104</c:v>
                </c:pt>
                <c:pt idx="11">
                  <c:v>110</c:v>
                </c:pt>
                <c:pt idx="12">
                  <c:v>108</c:v>
                </c:pt>
                <c:pt idx="13">
                  <c:v>142</c:v>
                </c:pt>
                <c:pt idx="14">
                  <c:v>135</c:v>
                </c:pt>
                <c:pt idx="15">
                  <c:v>176</c:v>
                </c:pt>
                <c:pt idx="16">
                  <c:v>175</c:v>
                </c:pt>
                <c:pt idx="17">
                  <c:v>239</c:v>
                </c:pt>
                <c:pt idx="18">
                  <c:v>240</c:v>
                </c:pt>
              </c:numCache>
            </c:numRef>
          </c:xVal>
          <c:yVal>
            <c:numRef>
              <c:f>Summary!$G$40:$G$58</c:f>
              <c:numCache>
                <c:formatCode>0.00</c:formatCode>
                <c:ptCount val="19"/>
                <c:pt idx="0">
                  <c:v>1.8895599654874893</c:v>
                </c:pt>
                <c:pt idx="1">
                  <c:v>2</c:v>
                </c:pt>
                <c:pt idx="2">
                  <c:v>1.9141914191419143</c:v>
                </c:pt>
                <c:pt idx="3">
                  <c:v>1.6382699868938402</c:v>
                </c:pt>
                <c:pt idx="4">
                  <c:v>1.7296340023612751</c:v>
                </c:pt>
                <c:pt idx="5">
                  <c:v>1.5849282296650717</c:v>
                </c:pt>
                <c:pt idx="6">
                  <c:v>1.6445623342175066</c:v>
                </c:pt>
                <c:pt idx="7">
                  <c:v>1.4721627408993576</c:v>
                </c:pt>
                <c:pt idx="8">
                  <c:v>1.6068559185859668</c:v>
                </c:pt>
                <c:pt idx="9">
                  <c:v>1.3898704358068317</c:v>
                </c:pt>
                <c:pt idx="10">
                  <c:v>1.607795371498173</c:v>
                </c:pt>
                <c:pt idx="11">
                  <c:v>1.4492753623188406</c:v>
                </c:pt>
                <c:pt idx="12">
                  <c:v>1.3462897526501767</c:v>
                </c:pt>
                <c:pt idx="13">
                  <c:v>1.5769770706598034</c:v>
                </c:pt>
                <c:pt idx="14">
                  <c:v>1.4863547758284601</c:v>
                </c:pt>
                <c:pt idx="15">
                  <c:v>1.4621815286624205</c:v>
                </c:pt>
                <c:pt idx="16">
                  <c:v>1.3389288569144684</c:v>
                </c:pt>
                <c:pt idx="17">
                  <c:v>1.3651315789473684</c:v>
                </c:pt>
                <c:pt idx="18">
                  <c:v>1.3690085357846355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44D-40DE-B992-5CD64F2DCDCE}"/>
            </c:ext>
          </c:extLst>
        </c:ser>
        <c:ser>
          <c:idx val="6"/>
          <c:order val="6"/>
          <c:tx>
            <c:v> Kuranovas Test/EC4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Data!$R$61:$R$91</c:f>
              <c:numCache>
                <c:formatCode>General</c:formatCode>
                <c:ptCount val="31"/>
                <c:pt idx="0">
                  <c:v>58</c:v>
                </c:pt>
                <c:pt idx="1">
                  <c:v>53.700000000000017</c:v>
                </c:pt>
                <c:pt idx="2">
                  <c:v>66.700000000000017</c:v>
                </c:pt>
                <c:pt idx="3">
                  <c:v>72.700000000000017</c:v>
                </c:pt>
                <c:pt idx="4">
                  <c:v>69.240000000000009</c:v>
                </c:pt>
                <c:pt idx="5">
                  <c:v>69.860000000000014</c:v>
                </c:pt>
                <c:pt idx="6">
                  <c:v>68.639999999999986</c:v>
                </c:pt>
                <c:pt idx="7">
                  <c:v>71.400000000000006</c:v>
                </c:pt>
                <c:pt idx="8">
                  <c:v>74.599999999999994</c:v>
                </c:pt>
                <c:pt idx="9">
                  <c:v>84</c:v>
                </c:pt>
                <c:pt idx="10">
                  <c:v>70.400000000000006</c:v>
                </c:pt>
                <c:pt idx="11">
                  <c:v>71</c:v>
                </c:pt>
                <c:pt idx="12">
                  <c:v>72</c:v>
                </c:pt>
                <c:pt idx="13">
                  <c:v>70.800000000000011</c:v>
                </c:pt>
                <c:pt idx="14">
                  <c:v>81.599999999999994</c:v>
                </c:pt>
                <c:pt idx="15">
                  <c:v>67.800000000000011</c:v>
                </c:pt>
                <c:pt idx="16">
                  <c:v>68.400000000000006</c:v>
                </c:pt>
                <c:pt idx="17">
                  <c:v>84.4</c:v>
                </c:pt>
                <c:pt idx="18">
                  <c:v>76.600000000000023</c:v>
                </c:pt>
                <c:pt idx="19">
                  <c:v>75</c:v>
                </c:pt>
                <c:pt idx="20">
                  <c:v>93</c:v>
                </c:pt>
                <c:pt idx="21">
                  <c:v>69.599999999999994</c:v>
                </c:pt>
                <c:pt idx="22">
                  <c:v>73.599999999999994</c:v>
                </c:pt>
                <c:pt idx="23">
                  <c:v>59</c:v>
                </c:pt>
                <c:pt idx="24">
                  <c:v>58.599999999999994</c:v>
                </c:pt>
                <c:pt idx="25">
                  <c:v>67</c:v>
                </c:pt>
                <c:pt idx="26">
                  <c:v>64</c:v>
                </c:pt>
                <c:pt idx="27">
                  <c:v>64</c:v>
                </c:pt>
                <c:pt idx="28">
                  <c:v>72.400000000000006</c:v>
                </c:pt>
                <c:pt idx="29">
                  <c:v>72.400000000000006</c:v>
                </c:pt>
                <c:pt idx="30">
                  <c:v>72.599999999999994</c:v>
                </c:pt>
              </c:numCache>
            </c:numRef>
          </c:xVal>
          <c:yVal>
            <c:numRef>
              <c:f>Data!$Y$61:$Y$91</c:f>
              <c:numCache>
                <c:formatCode>0.00</c:formatCode>
                <c:ptCount val="31"/>
                <c:pt idx="0">
                  <c:v>1.2532188841201717</c:v>
                </c:pt>
                <c:pt idx="1">
                  <c:v>1.1820083682008369</c:v>
                </c:pt>
                <c:pt idx="2">
                  <c:v>1.232750689972401</c:v>
                </c:pt>
                <c:pt idx="3">
                  <c:v>1.187335092348285</c:v>
                </c:pt>
                <c:pt idx="4">
                  <c:v>1.2006861063464838</c:v>
                </c:pt>
                <c:pt idx="5">
                  <c:v>1.1921965317919074</c:v>
                </c:pt>
                <c:pt idx="6">
                  <c:v>1.2220670391061452</c:v>
                </c:pt>
                <c:pt idx="7">
                  <c:v>1.2712712712712713</c:v>
                </c:pt>
                <c:pt idx="8">
                  <c:v>1.193516699410609</c:v>
                </c:pt>
                <c:pt idx="9">
                  <c:v>1.2200797872340425</c:v>
                </c:pt>
                <c:pt idx="10">
                  <c:v>1.2370203160270881</c:v>
                </c:pt>
                <c:pt idx="11">
                  <c:v>1.1656976744186047</c:v>
                </c:pt>
                <c:pt idx="12">
                  <c:v>1.2663398692810457</c:v>
                </c:pt>
                <c:pt idx="13">
                  <c:v>1.1755634638196917</c:v>
                </c:pt>
                <c:pt idx="14">
                  <c:v>1.2759433962264151</c:v>
                </c:pt>
                <c:pt idx="15">
                  <c:v>1.3184713375796178</c:v>
                </c:pt>
                <c:pt idx="16">
                  <c:v>1.0406212664277181</c:v>
                </c:pt>
                <c:pt idx="17">
                  <c:v>1.1691542288557213</c:v>
                </c:pt>
                <c:pt idx="18">
                  <c:v>1.1785714285714286</c:v>
                </c:pt>
                <c:pt idx="19">
                  <c:v>1.1958405545927209</c:v>
                </c:pt>
                <c:pt idx="20">
                  <c:v>1.2143335565974549</c:v>
                </c:pt>
                <c:pt idx="21">
                  <c:v>1.2079207920792079</c:v>
                </c:pt>
                <c:pt idx="22">
                  <c:v>1.2527191298784388</c:v>
                </c:pt>
                <c:pt idx="23">
                  <c:v>1.1429525718102873</c:v>
                </c:pt>
                <c:pt idx="24">
                  <c:v>1.1484480431848854</c:v>
                </c:pt>
                <c:pt idx="25">
                  <c:v>1.2320117474302497</c:v>
                </c:pt>
                <c:pt idx="26">
                  <c:v>1.2475545522949587</c:v>
                </c:pt>
                <c:pt idx="27">
                  <c:v>1.2560606060606061</c:v>
                </c:pt>
                <c:pt idx="28">
                  <c:v>1.4252468265162199</c:v>
                </c:pt>
                <c:pt idx="29">
                  <c:v>1.4508426966292134</c:v>
                </c:pt>
                <c:pt idx="30">
                  <c:v>1.458625525946704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44D-40DE-B992-5CD64F2DCDCE}"/>
            </c:ext>
          </c:extLst>
        </c:ser>
        <c:ser>
          <c:idx val="7"/>
          <c:order val="7"/>
          <c:tx>
            <c:v> Kuranovas Test.CDG</c:v>
          </c:tx>
          <c:spPr>
            <a:ln w="19050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Data!$R$61:$R$91</c:f>
              <c:numCache>
                <c:formatCode>General</c:formatCode>
                <c:ptCount val="31"/>
                <c:pt idx="0">
                  <c:v>58</c:v>
                </c:pt>
                <c:pt idx="1">
                  <c:v>53.700000000000017</c:v>
                </c:pt>
                <c:pt idx="2">
                  <c:v>66.700000000000017</c:v>
                </c:pt>
                <c:pt idx="3">
                  <c:v>72.700000000000017</c:v>
                </c:pt>
                <c:pt idx="4">
                  <c:v>69.240000000000009</c:v>
                </c:pt>
                <c:pt idx="5">
                  <c:v>69.860000000000014</c:v>
                </c:pt>
                <c:pt idx="6">
                  <c:v>68.639999999999986</c:v>
                </c:pt>
                <c:pt idx="7">
                  <c:v>71.400000000000006</c:v>
                </c:pt>
                <c:pt idx="8">
                  <c:v>74.599999999999994</c:v>
                </c:pt>
                <c:pt idx="9">
                  <c:v>84</c:v>
                </c:pt>
                <c:pt idx="10">
                  <c:v>70.400000000000006</c:v>
                </c:pt>
                <c:pt idx="11">
                  <c:v>71</c:v>
                </c:pt>
                <c:pt idx="12">
                  <c:v>72</c:v>
                </c:pt>
                <c:pt idx="13">
                  <c:v>70.800000000000011</c:v>
                </c:pt>
                <c:pt idx="14">
                  <c:v>81.599999999999994</c:v>
                </c:pt>
                <c:pt idx="15">
                  <c:v>67.800000000000011</c:v>
                </c:pt>
                <c:pt idx="16">
                  <c:v>68.400000000000006</c:v>
                </c:pt>
                <c:pt idx="17">
                  <c:v>84.4</c:v>
                </c:pt>
                <c:pt idx="18">
                  <c:v>76.600000000000023</c:v>
                </c:pt>
                <c:pt idx="19">
                  <c:v>75</c:v>
                </c:pt>
                <c:pt idx="20">
                  <c:v>93</c:v>
                </c:pt>
                <c:pt idx="21">
                  <c:v>69.599999999999994</c:v>
                </c:pt>
                <c:pt idx="22">
                  <c:v>73.599999999999994</c:v>
                </c:pt>
                <c:pt idx="23">
                  <c:v>59</c:v>
                </c:pt>
                <c:pt idx="24">
                  <c:v>58.599999999999994</c:v>
                </c:pt>
                <c:pt idx="25">
                  <c:v>67</c:v>
                </c:pt>
                <c:pt idx="26">
                  <c:v>64</c:v>
                </c:pt>
                <c:pt idx="27">
                  <c:v>64</c:v>
                </c:pt>
                <c:pt idx="28">
                  <c:v>72.400000000000006</c:v>
                </c:pt>
                <c:pt idx="29">
                  <c:v>72.400000000000006</c:v>
                </c:pt>
                <c:pt idx="30">
                  <c:v>72.599999999999994</c:v>
                </c:pt>
              </c:numCache>
            </c:numRef>
          </c:xVal>
          <c:yVal>
            <c:numRef>
              <c:f>Data!$X$61:$X$91</c:f>
              <c:numCache>
                <c:formatCode>0.00</c:formatCode>
                <c:ptCount val="31"/>
                <c:pt idx="0">
                  <c:v>1.8227215980024969</c:v>
                </c:pt>
                <c:pt idx="1">
                  <c:v>1.5607734806629834</c:v>
                </c:pt>
                <c:pt idx="2">
                  <c:v>1.4179894179894179</c:v>
                </c:pt>
                <c:pt idx="3">
                  <c:v>1.3056092843326885</c:v>
                </c:pt>
                <c:pt idx="4">
                  <c:v>1.4767932489451476</c:v>
                </c:pt>
                <c:pt idx="5">
                  <c:v>1.4499121265377857</c:v>
                </c:pt>
                <c:pt idx="6">
                  <c:v>1.493174061433447</c:v>
                </c:pt>
                <c:pt idx="7">
                  <c:v>1.3910186199342827</c:v>
                </c:pt>
                <c:pt idx="8">
                  <c:v>1.2816455696202531</c:v>
                </c:pt>
                <c:pt idx="9">
                  <c:v>1.5040983606557377</c:v>
                </c:pt>
                <c:pt idx="10">
                  <c:v>1.477088948787062</c:v>
                </c:pt>
                <c:pt idx="11">
                  <c:v>1.4144620811287478</c:v>
                </c:pt>
                <c:pt idx="12">
                  <c:v>1.4990328820116054</c:v>
                </c:pt>
                <c:pt idx="13">
                  <c:v>1.4157142857142857</c:v>
                </c:pt>
                <c:pt idx="14">
                  <c:v>1.5865102639296187</c:v>
                </c:pt>
                <c:pt idx="15">
                  <c:v>1.83348095659876</c:v>
                </c:pt>
                <c:pt idx="16">
                  <c:v>1.3759873617693523</c:v>
                </c:pt>
                <c:pt idx="17">
                  <c:v>1.4268366727383122</c:v>
                </c:pt>
                <c:pt idx="18">
                  <c:v>1.4</c:v>
                </c:pt>
                <c:pt idx="19">
                  <c:v>1.4256198347107438</c:v>
                </c:pt>
                <c:pt idx="20">
                  <c:v>1.4130943102104443</c:v>
                </c:pt>
                <c:pt idx="21">
                  <c:v>1.4409448818897639</c:v>
                </c:pt>
                <c:pt idx="22">
                  <c:v>1.6523206751054853</c:v>
                </c:pt>
                <c:pt idx="23">
                  <c:v>1.6310772163965681</c:v>
                </c:pt>
                <c:pt idx="24">
                  <c:v>1.6412729026036643</c:v>
                </c:pt>
                <c:pt idx="25">
                  <c:v>1.638671875</c:v>
                </c:pt>
                <c:pt idx="26">
                  <c:v>1.6987704918032787</c:v>
                </c:pt>
                <c:pt idx="27">
                  <c:v>1.7110423116615068</c:v>
                </c:pt>
                <c:pt idx="28">
                  <c:v>1.8174460431654675</c:v>
                </c:pt>
                <c:pt idx="29">
                  <c:v>1.8529147982062781</c:v>
                </c:pt>
                <c:pt idx="30">
                  <c:v>1.8604651162790697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44D-40DE-B992-5CD64F2DC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691759"/>
        <c:axId val="1"/>
      </c:scatterChart>
      <c:valAx>
        <c:axId val="404691759"/>
        <c:scaling>
          <c:orientation val="minMax"/>
          <c:max val="2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Total Wall Thickness  (Do - Di)  mm</a:t>
                </a:r>
              </a:p>
            </c:rich>
          </c:tx>
          <c:layout>
            <c:manualLayout>
              <c:xMode val="edge"/>
              <c:yMode val="edge"/>
              <c:x val="0.37180910099889014"/>
              <c:y val="0.928221859706362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.7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Test/Theory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3915171288743882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4691759"/>
        <c:crosses val="autoZero"/>
        <c:crossBetween val="midCat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754716981132076"/>
          <c:y val="0.76998368678629692"/>
          <c:w val="0.71920088790233072"/>
          <c:h val="8.48287112561174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5" workbookViewId="0" xr3:uid="{842E5F09-E766-5B8D-85AF-A39847EA96FD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9" workbookViewId="0" xr3:uid="{51F8DEE0-4D01-5F28-A812-FC0BD7CAC4A5}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62" workbookViewId="0" xr3:uid="{F9CF3CF3-643B-5BE6-8B46-32C596A47465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231CB644-745E-4FA4-ADD2-204D1C33850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0.08025</cdr:x>
      <cdr:y>0.284</cdr:y>
    </cdr:from>
    <cdr:to>
      <cdr:x>0.93275</cdr:x>
      <cdr:y>0.8865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676A19C6-6B32-425A-A38C-D9EF2557B92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39157" y="1596009"/>
          <a:ext cx="7852100" cy="33858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1F2D3A8D-0055-4B53-9417-6940C5B5560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</cdr:x>
      <cdr:y>0.2895</cdr:y>
    </cdr:from>
    <cdr:to>
      <cdr:x>0.9015</cdr:x>
      <cdr:y>0.89725</cdr:y>
    </cdr:to>
    <cdr:sp macro="" textlink="">
      <cdr:nvSpPr>
        <cdr:cNvPr id="2049" name="Line 1">
          <a:extLst xmlns:a="http://schemas.openxmlformats.org/drawingml/2006/main">
            <a:ext uri="{FF2B5EF4-FFF2-40B4-BE49-F238E27FC236}">
              <a16:creationId xmlns:a16="http://schemas.microsoft.com/office/drawing/2014/main" id="{1D8BCF56-0FC6-4E36-8A13-D0FABC21B88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95144" y="1690340"/>
          <a:ext cx="7041552" cy="354854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0.438</cdr:x>
      <cdr:y>0.2265</cdr:y>
    </cdr:from>
    <cdr:to>
      <cdr:x>0.65325</cdr:x>
      <cdr:y>0.264</cdr:y>
    </cdr:to>
    <cdr:sp macro="" textlink="">
      <cdr:nvSpPr>
        <cdr:cNvPr id="2050" name="Text Box 2">
          <a:extLst xmlns:a="http://schemas.openxmlformats.org/drawingml/2006/main">
            <a:ext uri="{FF2B5EF4-FFF2-40B4-BE49-F238E27FC236}">
              <a16:creationId xmlns:a16="http://schemas.microsoft.com/office/drawing/2014/main" id="{4CF575C5-EB78-4347-A070-7F5410F459D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8927" y="1322494"/>
          <a:ext cx="1847281" cy="2189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925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'safe'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2FB81758-FC7F-4AD0-9A62-BD39DABD350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0.075</cdr:x>
      <cdr:y>0.708</cdr:y>
    </cdr:from>
    <cdr:to>
      <cdr:x>0.936</cdr:x>
      <cdr:y>0.70875</cdr:y>
    </cdr:to>
    <cdr:sp macro="" textlink="">
      <cdr:nvSpPr>
        <cdr:cNvPr id="5121" name="Line 1">
          <a:extLst xmlns:a="http://schemas.openxmlformats.org/drawingml/2006/main">
            <a:ext uri="{FF2B5EF4-FFF2-40B4-BE49-F238E27FC236}">
              <a16:creationId xmlns:a16="http://schemas.microsoft.com/office/drawing/2014/main" id="{BD27FED5-8F24-4D28-839D-BC73BA86227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43652" y="4133888"/>
          <a:ext cx="7389123" cy="43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0.59625</cdr:x>
      <cdr:y>0.2235</cdr:y>
    </cdr:from>
    <cdr:to>
      <cdr:x>0.6385</cdr:x>
      <cdr:y>0.54075</cdr:y>
    </cdr:to>
    <cdr:sp macro="" textlink="">
      <cdr:nvSpPr>
        <cdr:cNvPr id="5123" name="Oval 3">
          <a:extLst xmlns:a="http://schemas.openxmlformats.org/drawingml/2006/main">
            <a:ext uri="{FF2B5EF4-FFF2-40B4-BE49-F238E27FC236}">
              <a16:creationId xmlns:a16="http://schemas.microsoft.com/office/drawing/2014/main" id="{952A7996-B1F3-4A63-AFC0-C029F5842CEC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17032" y="1304977"/>
          <a:ext cx="362591" cy="1852368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CC" mc:Ignorable="a14" a14:legacySpreadsheetColorIndex="26">
            <a:alpha val="5000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0.67725</cdr:x>
      <cdr:y>0.52625</cdr:y>
    </cdr:from>
    <cdr:to>
      <cdr:x>0.70425</cdr:x>
      <cdr:y>0.6475</cdr:y>
    </cdr:to>
    <cdr:sp macro="" textlink="">
      <cdr:nvSpPr>
        <cdr:cNvPr id="5125" name="Oval 5">
          <a:extLst xmlns:a="http://schemas.openxmlformats.org/drawingml/2006/main">
            <a:ext uri="{FF2B5EF4-FFF2-40B4-BE49-F238E27FC236}">
              <a16:creationId xmlns:a16="http://schemas.microsoft.com/office/drawing/2014/main" id="{40947F1A-FEE1-4484-BF0D-F892E235B743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12176" y="3072682"/>
          <a:ext cx="231715" cy="707957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CC" mc:Ignorable="a14" a14:legacySpreadsheetColorIndex="26">
            <a:alpha val="5000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0.77175</cdr:x>
      <cdr:y>0.42775</cdr:y>
    </cdr:from>
    <cdr:to>
      <cdr:x>0.83275</cdr:x>
      <cdr:y>0.49625</cdr:y>
    </cdr:to>
    <cdr:sp macro="" textlink="">
      <cdr:nvSpPr>
        <cdr:cNvPr id="5126" name="Text Box 6">
          <a:extLst xmlns:a="http://schemas.openxmlformats.org/drawingml/2006/main">
            <a:ext uri="{FF2B5EF4-FFF2-40B4-BE49-F238E27FC236}">
              <a16:creationId xmlns:a16="http://schemas.microsoft.com/office/drawing/2014/main" id="{07E94076-F014-4F73-95AA-8750B82848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23178" y="2497557"/>
          <a:ext cx="523503" cy="399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925" b="1" i="0" u="none" strike="noStrike" baseline="0">
              <a:solidFill>
                <a:srgbClr val="000000"/>
              </a:solidFill>
              <a:latin typeface="Arial"/>
              <a:cs typeface="Arial"/>
            </a:rPr>
            <a:t>Solid</a:t>
          </a:r>
        </a:p>
        <a:p xmlns:a="http://schemas.openxmlformats.org/drawingml/2006/main">
          <a:pPr algn="l" rtl="0">
            <a:defRPr sz="1000"/>
          </a:pPr>
          <a:r>
            <a:rPr lang="en-US" sz="925" b="1" i="0" u="none" strike="noStrike" baseline="0">
              <a:solidFill>
                <a:srgbClr val="000000"/>
              </a:solidFill>
              <a:latin typeface="Arial"/>
              <a:cs typeface="Arial"/>
            </a:rPr>
            <a:t>tubes</a:t>
          </a:r>
        </a:p>
      </cdr:txBody>
    </cdr:sp>
  </cdr:relSizeAnchor>
  <cdr:relSizeAnchor xmlns:cdr="http://schemas.openxmlformats.org/drawingml/2006/chartDrawing">
    <cdr:from>
      <cdr:x>0.63925</cdr:x>
      <cdr:y>0.42775</cdr:y>
    </cdr:from>
    <cdr:to>
      <cdr:x>0.76325</cdr:x>
      <cdr:y>0.46575</cdr:y>
    </cdr:to>
    <cdr:sp macro="" textlink="">
      <cdr:nvSpPr>
        <cdr:cNvPr id="5127" name="Line 7">
          <a:extLst xmlns:a="http://schemas.openxmlformats.org/drawingml/2006/main">
            <a:ext uri="{FF2B5EF4-FFF2-40B4-BE49-F238E27FC236}">
              <a16:creationId xmlns:a16="http://schemas.microsoft.com/office/drawing/2014/main" id="{DE282705-90E7-4B4C-8657-444B4888430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5486059" y="2497557"/>
          <a:ext cx="1064172" cy="22187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0.70425</cdr:x>
      <cdr:y>0.46575</cdr:y>
    </cdr:from>
    <cdr:to>
      <cdr:x>0.77175</cdr:x>
      <cdr:y>0.56475</cdr:y>
    </cdr:to>
    <cdr:sp macro="" textlink="">
      <cdr:nvSpPr>
        <cdr:cNvPr id="5128" name="Line 8">
          <a:extLst xmlns:a="http://schemas.openxmlformats.org/drawingml/2006/main">
            <a:ext uri="{FF2B5EF4-FFF2-40B4-BE49-F238E27FC236}">
              <a16:creationId xmlns:a16="http://schemas.microsoft.com/office/drawing/2014/main" id="{240D4071-F340-49A3-9223-5F7B82049BD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6043891" y="2719433"/>
          <a:ext cx="579287" cy="57804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1"/>
  <sheetViews>
    <sheetView tabSelected="1" zoomScaleNormal="100" workbookViewId="0" xr3:uid="{AEA406A1-0E4B-5B11-9CD5-51D6E497D94C}">
      <pane xSplit="1" ySplit="7" topLeftCell="B8" activePane="bottomRight" state="frozen"/>
      <selection pane="bottomRight" activeCell="A3" sqref="A3"/>
      <selection pane="bottomLeft" activeCell="A8" sqref="A8"/>
      <selection pane="topRight" activeCell="B1" sqref="B1"/>
    </sheetView>
  </sheetViews>
  <sheetFormatPr defaultRowHeight="12.75"/>
  <cols>
    <col min="1" max="1" width="14.7109375" customWidth="1"/>
    <col min="2" max="26" width="7.7109375" customWidth="1"/>
    <col min="28" max="36" width="7.7109375" customWidth="1"/>
  </cols>
  <sheetData>
    <row r="1" spans="1:36">
      <c r="A1" s="22" t="s">
        <v>0</v>
      </c>
      <c r="B1" s="22"/>
      <c r="C1" s="22"/>
      <c r="D1" s="22"/>
    </row>
    <row r="2" spans="1:36">
      <c r="A2" s="22" t="s">
        <v>1</v>
      </c>
      <c r="B2" s="22"/>
      <c r="C2" s="22"/>
      <c r="D2" s="22"/>
    </row>
    <row r="4" spans="1:36">
      <c r="A4" s="20" t="s">
        <v>2</v>
      </c>
    </row>
    <row r="5" spans="1:36">
      <c r="P5" t="s">
        <v>3</v>
      </c>
      <c r="Q5" s="20" t="s">
        <v>4</v>
      </c>
      <c r="R5" s="20"/>
      <c r="T5" s="23" t="s">
        <v>5</v>
      </c>
      <c r="U5" s="23"/>
      <c r="V5" s="23"/>
      <c r="W5" s="21"/>
      <c r="X5" s="21"/>
      <c r="Y5" s="21"/>
      <c r="Z5" s="16" t="s">
        <v>6</v>
      </c>
      <c r="AB5" t="s">
        <v>7</v>
      </c>
      <c r="AC5" t="s">
        <v>8</v>
      </c>
      <c r="AD5" t="s">
        <v>9</v>
      </c>
      <c r="AJ5" t="s">
        <v>10</v>
      </c>
    </row>
    <row r="6" spans="1:36" s="1" customFormat="1">
      <c r="A6" s="20" t="s">
        <v>11</v>
      </c>
      <c r="B6" s="20" t="s">
        <v>12</v>
      </c>
      <c r="C6" s="20" t="s">
        <v>13</v>
      </c>
      <c r="D6" s="20" t="s">
        <v>14</v>
      </c>
      <c r="E6" s="20" t="s">
        <v>15</v>
      </c>
      <c r="F6" s="20" t="s">
        <v>16</v>
      </c>
      <c r="G6" s="20" t="s">
        <v>17</v>
      </c>
      <c r="H6" s="20" t="s">
        <v>18</v>
      </c>
      <c r="I6" s="20" t="s">
        <v>19</v>
      </c>
      <c r="J6" s="20" t="s">
        <v>20</v>
      </c>
      <c r="K6" s="20" t="s">
        <v>21</v>
      </c>
      <c r="L6" s="20" t="s">
        <v>22</v>
      </c>
      <c r="M6" s="20" t="s">
        <v>23</v>
      </c>
      <c r="N6" s="20" t="s">
        <v>24</v>
      </c>
      <c r="O6" s="20" t="s">
        <v>25</v>
      </c>
      <c r="P6" s="20" t="s">
        <v>26</v>
      </c>
      <c r="Q6" s="20" t="s">
        <v>27</v>
      </c>
      <c r="R6" s="20" t="s">
        <v>28</v>
      </c>
      <c r="S6" s="20"/>
      <c r="T6" s="20" t="s">
        <v>29</v>
      </c>
      <c r="U6" s="20" t="s">
        <v>30</v>
      </c>
      <c r="V6" s="20" t="s">
        <v>31</v>
      </c>
      <c r="W6" s="8" t="s">
        <v>4</v>
      </c>
      <c r="X6" s="8" t="s">
        <v>4</v>
      </c>
      <c r="Y6" s="8" t="s">
        <v>4</v>
      </c>
      <c r="Z6" s="8" t="s">
        <v>32</v>
      </c>
      <c r="AA6" s="20"/>
      <c r="AB6" s="6" t="s">
        <v>33</v>
      </c>
      <c r="AC6" s="6" t="s">
        <v>34</v>
      </c>
      <c r="AD6" s="6" t="s">
        <v>35</v>
      </c>
      <c r="AE6" s="6" t="s">
        <v>36</v>
      </c>
      <c r="AF6" s="6" t="s">
        <v>37</v>
      </c>
      <c r="AG6" s="6" t="s">
        <v>38</v>
      </c>
      <c r="AH6" s="6" t="s">
        <v>39</v>
      </c>
      <c r="AI6" s="6" t="s">
        <v>40</v>
      </c>
      <c r="AJ6" s="6" t="s">
        <v>41</v>
      </c>
    </row>
    <row r="7" spans="1:36" s="1" customFormat="1">
      <c r="A7" s="20"/>
      <c r="B7" s="20" t="s">
        <v>42</v>
      </c>
      <c r="C7" s="20" t="s">
        <v>42</v>
      </c>
      <c r="D7" s="20" t="s">
        <v>42</v>
      </c>
      <c r="E7" s="20" t="s">
        <v>42</v>
      </c>
      <c r="F7" s="20" t="s">
        <v>43</v>
      </c>
      <c r="G7" s="20" t="s">
        <v>43</v>
      </c>
      <c r="H7" s="20" t="s">
        <v>44</v>
      </c>
      <c r="I7" s="20" t="s">
        <v>44</v>
      </c>
      <c r="J7" s="20" t="s">
        <v>43</v>
      </c>
      <c r="K7" s="20" t="s">
        <v>44</v>
      </c>
      <c r="L7" s="20" t="s">
        <v>42</v>
      </c>
      <c r="M7" s="20"/>
      <c r="N7" s="20"/>
      <c r="O7" s="20"/>
      <c r="P7" s="20" t="s">
        <v>45</v>
      </c>
      <c r="Q7" s="20" t="s">
        <v>46</v>
      </c>
      <c r="R7" s="20" t="s">
        <v>42</v>
      </c>
      <c r="S7" s="20"/>
      <c r="T7" s="20" t="s">
        <v>46</v>
      </c>
      <c r="U7" s="20" t="s">
        <v>46</v>
      </c>
      <c r="V7" s="20" t="s">
        <v>46</v>
      </c>
      <c r="W7" s="20" t="s">
        <v>47</v>
      </c>
      <c r="X7" s="20" t="s">
        <v>30</v>
      </c>
      <c r="Y7" s="20" t="s">
        <v>48</v>
      </c>
      <c r="Z7" s="20" t="s">
        <v>49</v>
      </c>
      <c r="AA7" s="20"/>
      <c r="AB7" s="6" t="s">
        <v>50</v>
      </c>
      <c r="AC7" s="6" t="s">
        <v>50</v>
      </c>
      <c r="AD7" s="6" t="s">
        <v>50</v>
      </c>
      <c r="AE7" s="6" t="s">
        <v>46</v>
      </c>
      <c r="AF7" s="20"/>
      <c r="AG7" s="20"/>
      <c r="AH7" s="20"/>
      <c r="AI7" s="20"/>
      <c r="AJ7" s="20"/>
    </row>
    <row r="8" spans="1:36">
      <c r="A8" s="20" t="s">
        <v>51</v>
      </c>
      <c r="B8" s="20">
        <v>2003</v>
      </c>
      <c r="C8" s="21" t="s">
        <v>52</v>
      </c>
    </row>
    <row r="9" spans="1:36">
      <c r="A9" s="2" t="s">
        <v>53</v>
      </c>
      <c r="B9">
        <v>158.69999999999999</v>
      </c>
      <c r="C9">
        <v>0</v>
      </c>
      <c r="D9">
        <v>0.9</v>
      </c>
      <c r="E9">
        <v>0</v>
      </c>
      <c r="F9">
        <v>221</v>
      </c>
      <c r="G9">
        <v>0</v>
      </c>
      <c r="H9">
        <v>218</v>
      </c>
      <c r="I9">
        <v>0</v>
      </c>
      <c r="J9">
        <v>18.7</v>
      </c>
      <c r="K9">
        <v>23.7</v>
      </c>
      <c r="L9">
        <v>450</v>
      </c>
      <c r="M9" s="3">
        <f>L9/B9</f>
        <v>2.8355387523629489</v>
      </c>
      <c r="N9" s="12">
        <f>ROUND(SQRT((64*AE9*L9*L9)/(PI()^3*((B9^4-(B9-2*D9)^4)*H9+((C9+2*E9)^4-C9^4)*I9+((B9-2*D9)^4-(C9+2*E9)^4)*K9*0.6/1.35))),2)</f>
        <v>0.12</v>
      </c>
      <c r="O9" s="4">
        <f>B9/D9</f>
        <v>176.33333333333331</v>
      </c>
      <c r="P9" s="3">
        <f>O9/(90*235/F9)</f>
        <v>1.8425374310480693</v>
      </c>
      <c r="Q9" s="4">
        <v>699.7</v>
      </c>
      <c r="R9">
        <f>B9-C9</f>
        <v>158.69999999999999</v>
      </c>
      <c r="T9" s="7">
        <f>ROUND((F9*AB9+G9*AC9+0.85*J9*AD9)/1000,0)</f>
        <v>406</v>
      </c>
      <c r="U9">
        <f>ROUND((0.85*J9*AD9+6*D9*F9*AD9/(B9-2*D9)+(G9+2*E9*(C9+2*E9)/(B9-2*D9))*AC9)/1000,0)</f>
        <v>454</v>
      </c>
      <c r="V9">
        <f>ROUND(0.001*(AI9*F9*AB9+AI9*G9*AC9+J9*AD9*(1+AG9*D9*(F9+G9)/(B9*2*J9))),0)</f>
        <v>478</v>
      </c>
      <c r="W9" s="3">
        <f>Q9/T9</f>
        <v>1.7233990147783251</v>
      </c>
      <c r="X9" s="3">
        <f>Q9/U9</f>
        <v>1.5411894273127755</v>
      </c>
      <c r="Y9" s="3">
        <f>Q9/V9</f>
        <v>1.4638075313807533</v>
      </c>
      <c r="Z9" s="3">
        <f>F9*AB9/(F9*AB9+G9*AC9+J9*AD9)</f>
        <v>0.21428017440948052</v>
      </c>
      <c r="AB9">
        <f>0.25*PI()*(B9*B9-(B9-2*D9)^2)</f>
        <v>446.16898866282378</v>
      </c>
      <c r="AC9">
        <f>0.25*PI()*((C9+2*E9)^2-C9*C9)</f>
        <v>0</v>
      </c>
      <c r="AD9">
        <f>0.25*PI()*((B9-2*D9)^2-(C9+2*E9)^2)</f>
        <v>19334.625681234651</v>
      </c>
      <c r="AE9">
        <f>0.001*(F9*AB9+G9*AC9+J9*AD9)</f>
        <v>460.16084673357204</v>
      </c>
      <c r="AF9">
        <f>SQRT((64*AE9*L9*L9)/(PI()^3*((B9^4-(B9-2*D9)^4)*H9+((C9+2*E9)^4-C9^4)*I9+((B9-2*D9)^4-(C9+2*E9)^4)*K9*0.6)))</f>
        <v>0.11405538702612029</v>
      </c>
      <c r="AG9">
        <f>IF(N9&gt;0.5,0,AH9)</f>
        <v>3.0111220722813021</v>
      </c>
      <c r="AH9">
        <f>IF((4.9-18.5*AF9+17*AF9*AF9)&lt;0,0,(4.9-18.5*AF9+17*AF9*AF9))</f>
        <v>3.0111220722813021</v>
      </c>
      <c r="AI9">
        <f>IF((0.25*(3+2*AF9))&gt;1,1,(0.25*(3+2*AF9)))</f>
        <v>0.80702769351306014</v>
      </c>
      <c r="AJ9">
        <f>IF(N9&lt;0.2,1,(1/((0.5*(1+0.21*(N9-0.2)+N9*N9))+SQRT((0.5*(1+0.21*(N9-0.2)+N9*N9)^2-N9*N9)))))</f>
        <v>1</v>
      </c>
    </row>
    <row r="10" spans="1:36">
      <c r="A10" s="2" t="s">
        <v>54</v>
      </c>
      <c r="B10">
        <v>158.4</v>
      </c>
      <c r="C10">
        <v>38.4</v>
      </c>
      <c r="D10">
        <v>0.9</v>
      </c>
      <c r="E10">
        <v>0.9</v>
      </c>
      <c r="F10">
        <v>221</v>
      </c>
      <c r="G10">
        <v>221</v>
      </c>
      <c r="H10">
        <v>218</v>
      </c>
      <c r="I10">
        <v>218</v>
      </c>
      <c r="J10">
        <v>18.7</v>
      </c>
      <c r="K10">
        <v>23.7</v>
      </c>
      <c r="L10">
        <v>450</v>
      </c>
      <c r="M10" s="3">
        <f t="shared" ref="M10:M58" si="0">L10/B10</f>
        <v>2.8409090909090908</v>
      </c>
      <c r="N10" s="12">
        <f t="shared" ref="N10:N58" si="1">ROUND(SQRT((64*AE10*L10*L10)/(PI()^3*((B10^4-(B10-2*D10)^4)*H10+((C10+2*E10)^4-C10^4)*I10+((B10-2*D10)^4-(C10+2*E10)^4)*K10*0.6/1.35))),2)</f>
        <v>0.12</v>
      </c>
      <c r="O10" s="4">
        <f t="shared" ref="O10:O58" si="2">B10/D10</f>
        <v>176</v>
      </c>
      <c r="P10" s="3">
        <f t="shared" ref="P10:P58" si="3">O10/(90*235/F10)</f>
        <v>1.8390543735224587</v>
      </c>
      <c r="Q10" s="4">
        <v>635</v>
      </c>
      <c r="R10">
        <f t="shared" ref="R10:R36" si="4">B10-C10</f>
        <v>120</v>
      </c>
      <c r="T10" s="7">
        <f t="shared" ref="T10:T36" si="5">0.001*(F10*AB10+G10*AC10+0.85*J10*AD10)</f>
        <v>408.94827100921174</v>
      </c>
      <c r="U10">
        <f t="shared" ref="U10:U36" si="6">ROUND((0.85*J10*AD10+6*D10*F10*AD10/(B10-2*D10)+(G10+2*E10*(C10+2*E10)/(B10-2*D10))*AC10)/1000,0)</f>
        <v>448</v>
      </c>
      <c r="V10">
        <f t="shared" ref="V10:V20" si="7">ROUND(0.001*(AI10*F10*AB10+AI10*G10*AC10+J10*AD10*(1+AG10*D10*(F10+G10)/(B10*2*J10))),0)</f>
        <v>504</v>
      </c>
      <c r="W10" s="3">
        <f t="shared" ref="W10:W36" si="8">Q10/T10</f>
        <v>1.5527636256608512</v>
      </c>
      <c r="X10" s="3">
        <f t="shared" ref="X10:X36" si="9">Q10/U10</f>
        <v>1.4174107142857142</v>
      </c>
      <c r="Y10" s="3">
        <f t="shared" ref="Y10:Y36" si="10">Q10/V10</f>
        <v>1.2599206349206349</v>
      </c>
      <c r="Z10" s="3">
        <f t="shared" ref="Z10:Z20" si="11">F10*AB10/(F10*AB10+G10*AC10+J10*AD10)</f>
        <v>0.21422024875705284</v>
      </c>
      <c r="AB10">
        <f t="shared" ref="AB10:AB36" si="12">0.25*PI()*(B10*B10-(B10-2*D10)^2)</f>
        <v>445.32075864635601</v>
      </c>
      <c r="AC10">
        <f t="shared" ref="AC10:AC36" si="13">0.25*PI()*((C10+2*E10)^2-C10*C10)</f>
        <v>111.11813215747082</v>
      </c>
      <c r="AD10">
        <f t="shared" ref="AD10:AD36" si="14">0.25*PI()*((B10-2*D10)^2-(C10+2*E10)^2)</f>
        <v>17991.524135990312</v>
      </c>
      <c r="AE10">
        <f t="shared" ref="AE10:AE20" si="15">0.001*(F10*AB10+G10*AC10+J10*AD10)</f>
        <v>459.41449621066459</v>
      </c>
      <c r="AF10">
        <f t="shared" ref="AF10:AF36" si="16">SQRT((64*AE10*L10*L10)/(PI()^3*((B10^4-(B10-2*D10)^4)*H10+((C10+2*E10)^4-C10^4)*I10+((B10-2*D10)^4-(C10+2*E10)^4)*K10*0.6)))</f>
        <v>0.11412755971697869</v>
      </c>
      <c r="AG10">
        <f t="shared" ref="AG10:AG36" si="17">IF(N10&gt;0.5,0,AH10)</f>
        <v>3.0100668433140876</v>
      </c>
      <c r="AH10">
        <f t="shared" ref="AH10:AH36" si="18">IF((4.9-18.5*AF10+17*AF10*AF10)&lt;0,0,(4.9-18.5*AF10+17*AF10*AF10))</f>
        <v>3.0100668433140876</v>
      </c>
      <c r="AI10">
        <f t="shared" ref="AI10:AI36" si="19">IF((0.25*(3+2*AF10))&gt;1,1,(0.25*(3+2*AF10)))</f>
        <v>0.80706377985848932</v>
      </c>
      <c r="AJ10">
        <f t="shared" ref="AJ10:AJ36" si="20">IF(N10&lt;0.2,1,(1/((0.5*(1+0.21*(N10-0.2)+N10*N10))+SQRT((0.5*(1+0.21*(N10-0.2)+N10*N10)^2-N10*N10)))))</f>
        <v>1</v>
      </c>
    </row>
    <row r="11" spans="1:36">
      <c r="A11" s="2" t="s">
        <v>55</v>
      </c>
      <c r="B11">
        <v>159</v>
      </c>
      <c r="C11">
        <v>75.900000000000006</v>
      </c>
      <c r="D11">
        <v>0.9</v>
      </c>
      <c r="E11">
        <v>0.9</v>
      </c>
      <c r="F11">
        <v>221</v>
      </c>
      <c r="G11">
        <v>221</v>
      </c>
      <c r="H11">
        <v>218</v>
      </c>
      <c r="I11">
        <v>218</v>
      </c>
      <c r="J11">
        <v>18.7</v>
      </c>
      <c r="K11">
        <v>23.7</v>
      </c>
      <c r="L11">
        <v>450</v>
      </c>
      <c r="M11" s="3">
        <f t="shared" si="0"/>
        <v>2.8301886792452828</v>
      </c>
      <c r="N11" s="12">
        <f t="shared" si="1"/>
        <v>0.12</v>
      </c>
      <c r="O11" s="4">
        <f t="shared" si="2"/>
        <v>176.66666666666666</v>
      </c>
      <c r="P11" s="3">
        <f t="shared" si="3"/>
        <v>1.8460204885736802</v>
      </c>
      <c r="Q11" s="4">
        <v>540</v>
      </c>
      <c r="R11">
        <f t="shared" si="4"/>
        <v>83.1</v>
      </c>
      <c r="T11" s="7">
        <f t="shared" si="5"/>
        <v>379.91155258268026</v>
      </c>
      <c r="U11">
        <f t="shared" si="6"/>
        <v>393</v>
      </c>
      <c r="V11">
        <f t="shared" si="7"/>
        <v>449</v>
      </c>
      <c r="W11" s="3">
        <f t="shared" si="8"/>
        <v>1.4213834676229795</v>
      </c>
      <c r="X11" s="3">
        <f t="shared" si="9"/>
        <v>1.3740458015267176</v>
      </c>
      <c r="Y11" s="3">
        <f t="shared" si="10"/>
        <v>1.2026726057906458</v>
      </c>
      <c r="Z11" s="3">
        <f t="shared" si="11"/>
        <v>0.23462830968128714</v>
      </c>
      <c r="AB11">
        <f t="shared" si="12"/>
        <v>447.01721867929439</v>
      </c>
      <c r="AC11">
        <f t="shared" si="13"/>
        <v>217.14688421612615</v>
      </c>
      <c r="AD11">
        <f t="shared" si="14"/>
        <v>14666.957272273814</v>
      </c>
      <c r="AE11">
        <f t="shared" si="15"/>
        <v>421.05236773140831</v>
      </c>
      <c r="AF11">
        <f t="shared" si="16"/>
        <v>0.10803177099682588</v>
      </c>
      <c r="AG11">
        <f t="shared" si="17"/>
        <v>3.0998169168188023</v>
      </c>
      <c r="AH11">
        <f t="shared" si="18"/>
        <v>3.0998169168188023</v>
      </c>
      <c r="AI11">
        <f t="shared" si="19"/>
        <v>0.80401588549841296</v>
      </c>
      <c r="AJ11">
        <f t="shared" si="20"/>
        <v>1</v>
      </c>
    </row>
    <row r="12" spans="1:36">
      <c r="A12" s="2" t="s">
        <v>56</v>
      </c>
      <c r="B12">
        <v>159.1</v>
      </c>
      <c r="C12">
        <v>113.7</v>
      </c>
      <c r="D12">
        <v>0.9</v>
      </c>
      <c r="E12">
        <v>0.9</v>
      </c>
      <c r="F12">
        <v>221</v>
      </c>
      <c r="G12">
        <v>221</v>
      </c>
      <c r="H12">
        <v>218</v>
      </c>
      <c r="I12">
        <v>218</v>
      </c>
      <c r="J12">
        <v>18.7</v>
      </c>
      <c r="K12">
        <v>23.7</v>
      </c>
      <c r="L12">
        <v>450</v>
      </c>
      <c r="M12" s="3">
        <f t="shared" si="0"/>
        <v>2.8284098051539912</v>
      </c>
      <c r="N12" s="12">
        <f t="shared" si="1"/>
        <v>0.1</v>
      </c>
      <c r="O12" s="4">
        <f t="shared" si="2"/>
        <v>176.77777777777777</v>
      </c>
      <c r="P12" s="3">
        <f t="shared" si="3"/>
        <v>1.8471815077488838</v>
      </c>
      <c r="Q12" s="4">
        <v>378.3</v>
      </c>
      <c r="R12">
        <f t="shared" si="4"/>
        <v>45.399999999999991</v>
      </c>
      <c r="T12" s="7">
        <f t="shared" si="5"/>
        <v>312.81702052605209</v>
      </c>
      <c r="U12">
        <f t="shared" si="6"/>
        <v>282</v>
      </c>
      <c r="V12">
        <f t="shared" si="7"/>
        <v>340</v>
      </c>
      <c r="W12" s="3">
        <f t="shared" si="8"/>
        <v>1.2093331729962384</v>
      </c>
      <c r="X12" s="3">
        <f t="shared" si="9"/>
        <v>1.3414893617021277</v>
      </c>
      <c r="Y12" s="3">
        <f t="shared" si="10"/>
        <v>1.1126470588235295</v>
      </c>
      <c r="Z12" s="3">
        <f t="shared" si="11"/>
        <v>0.29251867533894554</v>
      </c>
      <c r="AB12">
        <f t="shared" si="12"/>
        <v>447.29996201811792</v>
      </c>
      <c r="AC12">
        <f t="shared" si="13"/>
        <v>324.02386629125084</v>
      </c>
      <c r="AD12">
        <f t="shared" si="14"/>
        <v>8955.9266731476328</v>
      </c>
      <c r="AE12">
        <f t="shared" si="15"/>
        <v>337.9383948442312</v>
      </c>
      <c r="AF12">
        <f t="shared" si="16"/>
        <v>9.7850588567327215E-2</v>
      </c>
      <c r="AG12">
        <f t="shared" si="17"/>
        <v>3.2525346521149769</v>
      </c>
      <c r="AH12">
        <f t="shared" si="18"/>
        <v>3.2525346521149769</v>
      </c>
      <c r="AI12">
        <f t="shared" si="19"/>
        <v>0.79892529428366366</v>
      </c>
      <c r="AJ12">
        <f t="shared" si="20"/>
        <v>1</v>
      </c>
    </row>
    <row r="13" spans="1:36">
      <c r="A13" s="2" t="s">
        <v>57</v>
      </c>
      <c r="B13">
        <v>157.5</v>
      </c>
      <c r="C13">
        <v>0</v>
      </c>
      <c r="D13">
        <v>1.5</v>
      </c>
      <c r="E13">
        <v>0</v>
      </c>
      <c r="F13">
        <v>308</v>
      </c>
      <c r="G13">
        <v>0</v>
      </c>
      <c r="H13">
        <v>232</v>
      </c>
      <c r="I13">
        <v>0</v>
      </c>
      <c r="J13">
        <v>18.7</v>
      </c>
      <c r="K13">
        <v>23.7</v>
      </c>
      <c r="L13">
        <v>450</v>
      </c>
      <c r="M13" s="3">
        <f t="shared" si="0"/>
        <v>2.8571428571428572</v>
      </c>
      <c r="N13" s="12">
        <f t="shared" si="1"/>
        <v>0.12</v>
      </c>
      <c r="O13" s="4">
        <f t="shared" si="2"/>
        <v>105</v>
      </c>
      <c r="P13" s="3">
        <f t="shared" si="3"/>
        <v>1.5290780141843969</v>
      </c>
      <c r="Q13" s="4">
        <v>815.4</v>
      </c>
      <c r="R13">
        <f t="shared" si="4"/>
        <v>157.5</v>
      </c>
      <c r="T13" s="7">
        <f t="shared" si="5"/>
        <v>524.41477058339763</v>
      </c>
      <c r="U13">
        <f t="shared" si="6"/>
        <v>634</v>
      </c>
      <c r="V13">
        <f t="shared" si="7"/>
        <v>616</v>
      </c>
      <c r="W13" s="3">
        <f t="shared" si="8"/>
        <v>1.554876112838868</v>
      </c>
      <c r="X13" s="3">
        <f t="shared" si="9"/>
        <v>1.2861198738170347</v>
      </c>
      <c r="Y13" s="3">
        <f t="shared" si="10"/>
        <v>1.3237012987012986</v>
      </c>
      <c r="Z13" s="3">
        <f t="shared" si="11"/>
        <v>0.39240919978573813</v>
      </c>
      <c r="AB13">
        <f t="shared" si="12"/>
        <v>735.1326809400116</v>
      </c>
      <c r="AC13">
        <f t="shared" si="13"/>
        <v>0</v>
      </c>
      <c r="AD13">
        <f t="shared" si="14"/>
        <v>18747.650509837938</v>
      </c>
      <c r="AE13">
        <f t="shared" si="15"/>
        <v>577.00193026349302</v>
      </c>
      <c r="AF13">
        <f t="shared" si="16"/>
        <v>0.11364856796174209</v>
      </c>
      <c r="AG13">
        <f t="shared" si="17"/>
        <v>3.0170734417036016</v>
      </c>
      <c r="AH13">
        <f t="shared" si="18"/>
        <v>3.0170734417036016</v>
      </c>
      <c r="AI13">
        <f t="shared" si="19"/>
        <v>0.80682428398087103</v>
      </c>
      <c r="AJ13">
        <f t="shared" si="20"/>
        <v>1</v>
      </c>
    </row>
    <row r="14" spans="1:36">
      <c r="A14" s="2" t="s">
        <v>58</v>
      </c>
      <c r="B14">
        <v>157.80000000000001</v>
      </c>
      <c r="C14">
        <v>39.4</v>
      </c>
      <c r="D14">
        <v>1.5</v>
      </c>
      <c r="E14">
        <v>1.5</v>
      </c>
      <c r="F14">
        <v>308</v>
      </c>
      <c r="G14">
        <v>308</v>
      </c>
      <c r="H14">
        <v>232</v>
      </c>
      <c r="I14">
        <v>232</v>
      </c>
      <c r="J14">
        <v>18.7</v>
      </c>
      <c r="K14">
        <v>23.7</v>
      </c>
      <c r="L14">
        <v>450</v>
      </c>
      <c r="M14" s="3">
        <f t="shared" si="0"/>
        <v>2.8517110266159693</v>
      </c>
      <c r="N14" s="12">
        <f t="shared" si="1"/>
        <v>0.12</v>
      </c>
      <c r="O14" s="4">
        <f t="shared" si="2"/>
        <v>105.2</v>
      </c>
      <c r="P14" s="3">
        <f t="shared" si="3"/>
        <v>1.5319905437352246</v>
      </c>
      <c r="Q14" s="4">
        <v>851.6</v>
      </c>
      <c r="R14">
        <f t="shared" si="4"/>
        <v>118.4</v>
      </c>
      <c r="T14" s="7">
        <f t="shared" si="5"/>
        <v>562.92842031472105</v>
      </c>
      <c r="U14">
        <f t="shared" si="6"/>
        <v>648</v>
      </c>
      <c r="V14">
        <f t="shared" si="7"/>
        <v>709</v>
      </c>
      <c r="W14" s="3">
        <f t="shared" si="8"/>
        <v>1.5128033498892968</v>
      </c>
      <c r="X14" s="3">
        <f t="shared" si="9"/>
        <v>1.3141975308641975</v>
      </c>
      <c r="Y14" s="3">
        <f t="shared" si="10"/>
        <v>1.2011283497884344</v>
      </c>
      <c r="Z14" s="3">
        <f t="shared" si="11"/>
        <v>0.37082596249464178</v>
      </c>
      <c r="AB14">
        <f t="shared" si="12"/>
        <v>736.54639763412638</v>
      </c>
      <c r="AC14">
        <f t="shared" si="13"/>
        <v>192.73670929773388</v>
      </c>
      <c r="AD14">
        <f t="shared" si="14"/>
        <v>17408.570203190196</v>
      </c>
      <c r="AE14">
        <f t="shared" si="15"/>
        <v>611.75945973466969</v>
      </c>
      <c r="AF14">
        <f t="shared" si="16"/>
        <v>0.11618764077375639</v>
      </c>
      <c r="AG14">
        <f t="shared" si="17"/>
        <v>2.9800212994512223</v>
      </c>
      <c r="AH14">
        <f t="shared" si="18"/>
        <v>2.9800212994512223</v>
      </c>
      <c r="AI14">
        <f t="shared" si="19"/>
        <v>0.80809382038687816</v>
      </c>
      <c r="AJ14">
        <f t="shared" si="20"/>
        <v>1</v>
      </c>
    </row>
    <row r="15" spans="1:36">
      <c r="A15" s="2" t="s">
        <v>59</v>
      </c>
      <c r="B15">
        <v>158.19999999999999</v>
      </c>
      <c r="C15">
        <v>76.900000000000006</v>
      </c>
      <c r="D15">
        <v>1.5</v>
      </c>
      <c r="E15">
        <v>1.5</v>
      </c>
      <c r="F15">
        <v>308</v>
      </c>
      <c r="G15">
        <v>308</v>
      </c>
      <c r="H15">
        <v>232</v>
      </c>
      <c r="I15">
        <v>232</v>
      </c>
      <c r="J15">
        <v>18.7</v>
      </c>
      <c r="K15">
        <v>23.7</v>
      </c>
      <c r="L15">
        <v>450</v>
      </c>
      <c r="M15" s="3">
        <f t="shared" si="0"/>
        <v>2.8445006321112518</v>
      </c>
      <c r="N15" s="12">
        <f t="shared" si="1"/>
        <v>0.12</v>
      </c>
      <c r="O15" s="4">
        <f t="shared" si="2"/>
        <v>105.46666666666665</v>
      </c>
      <c r="P15" s="3">
        <f t="shared" si="3"/>
        <v>1.5358739164696609</v>
      </c>
      <c r="Q15" s="4">
        <v>728.1</v>
      </c>
      <c r="R15">
        <f t="shared" si="4"/>
        <v>81.299999999999983</v>
      </c>
      <c r="T15" s="7">
        <f t="shared" si="5"/>
        <v>562.23077959685895</v>
      </c>
      <c r="U15">
        <f t="shared" si="6"/>
        <v>584</v>
      </c>
      <c r="V15">
        <f t="shared" si="7"/>
        <v>658</v>
      </c>
      <c r="W15" s="3">
        <f t="shared" si="8"/>
        <v>1.2950198146783705</v>
      </c>
      <c r="X15" s="3">
        <f t="shared" si="9"/>
        <v>1.2467465753424658</v>
      </c>
      <c r="Y15" s="3">
        <f t="shared" si="10"/>
        <v>1.1065349544072949</v>
      </c>
      <c r="Z15" s="3">
        <f t="shared" si="11"/>
        <v>0.37828512668081415</v>
      </c>
      <c r="AB15">
        <f t="shared" si="12"/>
        <v>738.43135322628143</v>
      </c>
      <c r="AC15">
        <f t="shared" si="13"/>
        <v>369.45129606216011</v>
      </c>
      <c r="AD15">
        <f t="shared" si="14"/>
        <v>13903.927248569926</v>
      </c>
      <c r="AE15">
        <f t="shared" si="15"/>
        <v>601.23129552909757</v>
      </c>
      <c r="AF15">
        <f t="shared" si="16"/>
        <v>0.11287043478426141</v>
      </c>
      <c r="AG15">
        <f t="shared" si="17"/>
        <v>3.0284724523137641</v>
      </c>
      <c r="AH15">
        <f t="shared" si="18"/>
        <v>3.0284724523137641</v>
      </c>
      <c r="AI15">
        <f t="shared" si="19"/>
        <v>0.80643521739213075</v>
      </c>
      <c r="AJ15">
        <f t="shared" si="20"/>
        <v>1</v>
      </c>
    </row>
    <row r="16" spans="1:36">
      <c r="A16" s="2" t="s">
        <v>60</v>
      </c>
      <c r="B16">
        <v>158.30000000000001</v>
      </c>
      <c r="C16">
        <v>114.2</v>
      </c>
      <c r="D16">
        <v>1.5</v>
      </c>
      <c r="E16">
        <v>1.5</v>
      </c>
      <c r="F16">
        <v>308</v>
      </c>
      <c r="G16">
        <v>308</v>
      </c>
      <c r="H16">
        <v>232</v>
      </c>
      <c r="I16">
        <v>232</v>
      </c>
      <c r="J16">
        <v>18.7</v>
      </c>
      <c r="K16">
        <v>23.7</v>
      </c>
      <c r="L16">
        <v>450</v>
      </c>
      <c r="M16" s="3">
        <f t="shared" si="0"/>
        <v>2.8427037271004418</v>
      </c>
      <c r="N16" s="12">
        <f t="shared" si="1"/>
        <v>0.11</v>
      </c>
      <c r="O16" s="4">
        <f t="shared" si="2"/>
        <v>105.53333333333335</v>
      </c>
      <c r="P16" s="3">
        <f t="shared" si="3"/>
        <v>1.5368447596532704</v>
      </c>
      <c r="Q16" s="4">
        <v>589</v>
      </c>
      <c r="R16">
        <f t="shared" si="4"/>
        <v>44.100000000000009</v>
      </c>
      <c r="T16" s="7">
        <f t="shared" si="5"/>
        <v>525.1218174260141</v>
      </c>
      <c r="U16">
        <f t="shared" si="6"/>
        <v>444</v>
      </c>
      <c r="V16">
        <f t="shared" si="7"/>
        <v>545</v>
      </c>
      <c r="W16" s="3">
        <f t="shared" si="8"/>
        <v>1.1216445031499493</v>
      </c>
      <c r="X16" s="3">
        <f t="shared" si="9"/>
        <v>1.3265765765765767</v>
      </c>
      <c r="Y16" s="3">
        <f t="shared" si="10"/>
        <v>1.0807339449541284</v>
      </c>
      <c r="Z16" s="3">
        <f t="shared" si="11"/>
        <v>0.41529990032291592</v>
      </c>
      <c r="AB16">
        <f t="shared" si="12"/>
        <v>738.90259212431874</v>
      </c>
      <c r="AC16">
        <f t="shared" si="13"/>
        <v>545.22340503050771</v>
      </c>
      <c r="AD16">
        <f t="shared" si="14"/>
        <v>8154.2000819331606</v>
      </c>
      <c r="AE16">
        <f t="shared" si="15"/>
        <v>547.99434865583669</v>
      </c>
      <c r="AF16">
        <f t="shared" si="16"/>
        <v>0.10535737764612452</v>
      </c>
      <c r="AG16">
        <f t="shared" si="17"/>
        <v>3.1395915229626543</v>
      </c>
      <c r="AH16">
        <f t="shared" si="18"/>
        <v>3.1395915229626543</v>
      </c>
      <c r="AI16">
        <f t="shared" si="19"/>
        <v>0.80267868882306226</v>
      </c>
      <c r="AJ16">
        <f t="shared" si="20"/>
        <v>1</v>
      </c>
    </row>
    <row r="17" spans="1:36">
      <c r="A17" s="2" t="s">
        <v>61</v>
      </c>
      <c r="B17">
        <v>157.69999999999999</v>
      </c>
      <c r="C17">
        <v>0</v>
      </c>
      <c r="D17">
        <v>2.14</v>
      </c>
      <c r="E17">
        <v>0</v>
      </c>
      <c r="F17">
        <v>286</v>
      </c>
      <c r="G17">
        <v>0</v>
      </c>
      <c r="H17">
        <v>222</v>
      </c>
      <c r="I17">
        <v>0</v>
      </c>
      <c r="J17">
        <v>18.7</v>
      </c>
      <c r="K17">
        <v>23.7</v>
      </c>
      <c r="L17">
        <v>450</v>
      </c>
      <c r="M17" s="3">
        <f t="shared" si="0"/>
        <v>2.8535193405199748</v>
      </c>
      <c r="N17" s="12">
        <f t="shared" si="1"/>
        <v>0.12</v>
      </c>
      <c r="O17" s="4">
        <f t="shared" si="2"/>
        <v>73.691588785046719</v>
      </c>
      <c r="P17" s="3">
        <f t="shared" si="3"/>
        <v>0.99649146063940253</v>
      </c>
      <c r="Q17" s="4">
        <v>907.5</v>
      </c>
      <c r="R17">
        <f t="shared" si="4"/>
        <v>157.69999999999999</v>
      </c>
      <c r="T17" s="7">
        <f t="shared" si="5"/>
        <v>592.95005170062882</v>
      </c>
      <c r="U17">
        <f t="shared" si="6"/>
        <v>736</v>
      </c>
      <c r="V17">
        <f t="shared" si="7"/>
        <v>697</v>
      </c>
      <c r="W17" s="3">
        <f t="shared" si="8"/>
        <v>1.5304830438874513</v>
      </c>
      <c r="X17" s="3">
        <f t="shared" si="9"/>
        <v>1.2330163043478262</v>
      </c>
      <c r="Y17" s="3">
        <f t="shared" si="10"/>
        <v>1.3020086083213773</v>
      </c>
      <c r="Z17" s="3">
        <f t="shared" si="11"/>
        <v>0.463873431429982</v>
      </c>
      <c r="AB17">
        <f t="shared" si="12"/>
        <v>1045.8311678317964</v>
      </c>
      <c r="AC17">
        <f t="shared" si="13"/>
        <v>0</v>
      </c>
      <c r="AD17">
        <f t="shared" si="14"/>
        <v>18486.463523166727</v>
      </c>
      <c r="AE17">
        <f t="shared" si="15"/>
        <v>644.8045818831115</v>
      </c>
      <c r="AF17">
        <f t="shared" si="16"/>
        <v>0.11021300721693066</v>
      </c>
      <c r="AG17">
        <f t="shared" si="17"/>
        <v>3.0675567848033696</v>
      </c>
      <c r="AH17">
        <f t="shared" si="18"/>
        <v>3.0675567848033696</v>
      </c>
      <c r="AI17">
        <f t="shared" si="19"/>
        <v>0.80510650360846536</v>
      </c>
      <c r="AJ17">
        <f t="shared" si="20"/>
        <v>1</v>
      </c>
    </row>
    <row r="18" spans="1:36">
      <c r="A18" s="2" t="s">
        <v>62</v>
      </c>
      <c r="B18">
        <v>157.6</v>
      </c>
      <c r="C18">
        <v>39.700000000000003</v>
      </c>
      <c r="D18">
        <v>2.14</v>
      </c>
      <c r="E18">
        <v>2.14</v>
      </c>
      <c r="F18">
        <v>286</v>
      </c>
      <c r="G18">
        <v>286</v>
      </c>
      <c r="H18">
        <v>222</v>
      </c>
      <c r="I18">
        <v>222</v>
      </c>
      <c r="J18">
        <v>18.7</v>
      </c>
      <c r="K18">
        <v>23.7</v>
      </c>
      <c r="L18">
        <v>450</v>
      </c>
      <c r="M18" s="3">
        <f t="shared" si="0"/>
        <v>2.8553299492385786</v>
      </c>
      <c r="N18" s="12">
        <f t="shared" si="1"/>
        <v>0.12</v>
      </c>
      <c r="O18" s="4">
        <f t="shared" si="2"/>
        <v>73.644859813084111</v>
      </c>
      <c r="P18" s="3">
        <f t="shared" si="3"/>
        <v>0.99585957004926984</v>
      </c>
      <c r="Q18" s="4">
        <v>968.2</v>
      </c>
      <c r="R18">
        <f t="shared" si="4"/>
        <v>117.89999999999999</v>
      </c>
      <c r="T18" s="7">
        <f t="shared" si="5"/>
        <v>648.67710188956949</v>
      </c>
      <c r="U18">
        <f t="shared" si="6"/>
        <v>756</v>
      </c>
      <c r="V18">
        <f t="shared" si="7"/>
        <v>821</v>
      </c>
      <c r="W18" s="3">
        <f t="shared" si="8"/>
        <v>1.4925761941953457</v>
      </c>
      <c r="X18" s="3">
        <f t="shared" si="9"/>
        <v>1.2806878306878307</v>
      </c>
      <c r="Y18" s="3">
        <f t="shared" si="10"/>
        <v>1.1792935444579782</v>
      </c>
      <c r="Z18" s="3">
        <f t="shared" si="11"/>
        <v>0.42935107029230546</v>
      </c>
      <c r="AB18">
        <f t="shared" si="12"/>
        <v>1045.1588670039284</v>
      </c>
      <c r="AC18">
        <f t="shared" si="13"/>
        <v>281.29066638006162</v>
      </c>
      <c r="AD18">
        <f t="shared" si="14"/>
        <v>16943.223362173532</v>
      </c>
      <c r="AE18">
        <f t="shared" si="15"/>
        <v>696.20284342046614</v>
      </c>
      <c r="AF18">
        <f t="shared" si="16"/>
        <v>0.11406528152444417</v>
      </c>
      <c r="AG18">
        <f t="shared" si="17"/>
        <v>3.0109773954350452</v>
      </c>
      <c r="AH18">
        <f t="shared" si="18"/>
        <v>3.0109773954350452</v>
      </c>
      <c r="AI18">
        <f t="shared" si="19"/>
        <v>0.80703264076222214</v>
      </c>
      <c r="AJ18">
        <f t="shared" si="20"/>
        <v>1</v>
      </c>
    </row>
    <row r="19" spans="1:36">
      <c r="A19" s="2" t="s">
        <v>63</v>
      </c>
      <c r="B19">
        <v>157.6</v>
      </c>
      <c r="C19">
        <v>77.3</v>
      </c>
      <c r="D19">
        <v>2.14</v>
      </c>
      <c r="E19">
        <v>2.14</v>
      </c>
      <c r="F19">
        <v>286</v>
      </c>
      <c r="G19">
        <v>286</v>
      </c>
      <c r="H19">
        <v>222</v>
      </c>
      <c r="I19">
        <v>222</v>
      </c>
      <c r="J19">
        <v>18.7</v>
      </c>
      <c r="K19">
        <v>23.7</v>
      </c>
      <c r="L19">
        <v>450</v>
      </c>
      <c r="M19" s="3">
        <f t="shared" si="0"/>
        <v>2.8553299492385786</v>
      </c>
      <c r="N19" s="12">
        <f t="shared" si="1"/>
        <v>0.12</v>
      </c>
      <c r="O19" s="4">
        <f t="shared" si="2"/>
        <v>73.644859813084111</v>
      </c>
      <c r="P19" s="3">
        <f t="shared" si="3"/>
        <v>0.99585957004926984</v>
      </c>
      <c r="Q19" s="4">
        <v>879.1</v>
      </c>
      <c r="R19">
        <f t="shared" si="4"/>
        <v>80.3</v>
      </c>
      <c r="T19" s="7">
        <f t="shared" si="5"/>
        <v>662.03643474278999</v>
      </c>
      <c r="U19">
        <f t="shared" si="6"/>
        <v>681</v>
      </c>
      <c r="V19">
        <f t="shared" si="7"/>
        <v>768</v>
      </c>
      <c r="W19" s="3">
        <f t="shared" si="8"/>
        <v>1.3278725367155089</v>
      </c>
      <c r="X19" s="3">
        <f t="shared" si="9"/>
        <v>1.2908957415565345</v>
      </c>
      <c r="Y19" s="3">
        <f t="shared" si="10"/>
        <v>1.1446614583333334</v>
      </c>
      <c r="Z19" s="3">
        <f t="shared" si="11"/>
        <v>0.42753418092837825</v>
      </c>
      <c r="AB19">
        <f t="shared" si="12"/>
        <v>1045.1588670039284</v>
      </c>
      <c r="AC19">
        <f t="shared" si="13"/>
        <v>534.07577765851079</v>
      </c>
      <c r="AD19">
        <f t="shared" si="14"/>
        <v>13235.314650477027</v>
      </c>
      <c r="AE19">
        <f t="shared" si="15"/>
        <v>699.16149233737804</v>
      </c>
      <c r="AF19">
        <f t="shared" si="16"/>
        <v>0.11171279996597254</v>
      </c>
      <c r="AG19">
        <f t="shared" si="17"/>
        <v>3.0454689451255441</v>
      </c>
      <c r="AH19">
        <f t="shared" si="18"/>
        <v>3.0454689451255441</v>
      </c>
      <c r="AI19">
        <f t="shared" si="19"/>
        <v>0.8058563999829863</v>
      </c>
      <c r="AJ19">
        <f t="shared" si="20"/>
        <v>1</v>
      </c>
    </row>
    <row r="20" spans="1:36">
      <c r="A20" s="2" t="s">
        <v>64</v>
      </c>
      <c r="B20">
        <v>157.4</v>
      </c>
      <c r="C20">
        <v>114.8</v>
      </c>
      <c r="D20">
        <v>2.14</v>
      </c>
      <c r="E20">
        <v>2.14</v>
      </c>
      <c r="F20">
        <v>286</v>
      </c>
      <c r="G20">
        <v>286</v>
      </c>
      <c r="H20">
        <v>222</v>
      </c>
      <c r="I20">
        <v>222</v>
      </c>
      <c r="J20">
        <v>18.7</v>
      </c>
      <c r="K20">
        <v>23.7</v>
      </c>
      <c r="L20">
        <v>450</v>
      </c>
      <c r="M20" s="3">
        <f t="shared" si="0"/>
        <v>2.8589580686149936</v>
      </c>
      <c r="N20" s="12">
        <f t="shared" si="1"/>
        <v>0.11</v>
      </c>
      <c r="O20" s="4">
        <f t="shared" si="2"/>
        <v>73.55140186915888</v>
      </c>
      <c r="P20" s="3">
        <f t="shared" si="3"/>
        <v>0.99459578886900435</v>
      </c>
      <c r="Q20" s="4">
        <v>703.6</v>
      </c>
      <c r="R20">
        <f t="shared" si="4"/>
        <v>42.600000000000009</v>
      </c>
      <c r="T20" s="7">
        <f t="shared" si="5"/>
        <v>639.05277378833318</v>
      </c>
      <c r="U20">
        <f t="shared" si="6"/>
        <v>518</v>
      </c>
      <c r="V20">
        <f t="shared" si="7"/>
        <v>645</v>
      </c>
      <c r="W20" s="3">
        <f t="shared" si="8"/>
        <v>1.101004531799507</v>
      </c>
      <c r="X20" s="3">
        <f t="shared" si="9"/>
        <v>1.3583011583011584</v>
      </c>
      <c r="Y20" s="3">
        <f t="shared" si="10"/>
        <v>1.0908527131782946</v>
      </c>
      <c r="Z20" s="3">
        <f t="shared" si="11"/>
        <v>0.45268614123344814</v>
      </c>
      <c r="AB20">
        <f t="shared" si="12"/>
        <v>1043.8142653481923</v>
      </c>
      <c r="AC20">
        <f t="shared" si="13"/>
        <v>786.1885881090916</v>
      </c>
      <c r="AD20">
        <f t="shared" si="14"/>
        <v>7277.2543378137771</v>
      </c>
      <c r="AE20">
        <f t="shared" si="15"/>
        <v>659.46547220590082</v>
      </c>
      <c r="AF20">
        <f t="shared" si="16"/>
        <v>0.1044524224772603</v>
      </c>
      <c r="AG20">
        <f t="shared" si="17"/>
        <v>3.1531054297139418</v>
      </c>
      <c r="AH20">
        <f t="shared" si="18"/>
        <v>3.1531054297139418</v>
      </c>
      <c r="AI20">
        <f t="shared" si="19"/>
        <v>0.80222621123863014</v>
      </c>
      <c r="AJ20">
        <f t="shared" si="20"/>
        <v>1</v>
      </c>
    </row>
    <row r="21" spans="1:36">
      <c r="A21" s="2"/>
      <c r="M21" s="3"/>
      <c r="O21" s="4"/>
      <c r="P21" s="3"/>
      <c r="T21" s="7"/>
      <c r="V21" s="20" t="s">
        <v>65</v>
      </c>
      <c r="W21" s="9">
        <f>AVERAGE(W9:W20)</f>
        <v>1.4035966140177243</v>
      </c>
      <c r="X21" s="9">
        <f>AVERAGE(X9:X20)</f>
        <v>1.3342230746934132</v>
      </c>
      <c r="Y21" s="9">
        <f>AVERAGE(Y9:Y20)</f>
        <v>1.2056635585881421</v>
      </c>
      <c r="Z21" s="9"/>
    </row>
    <row r="22" spans="1:36">
      <c r="A22" s="5" t="s">
        <v>66</v>
      </c>
      <c r="B22" s="20">
        <v>2003</v>
      </c>
      <c r="C22" s="21" t="s">
        <v>67</v>
      </c>
      <c r="H22" s="20" t="s">
        <v>68</v>
      </c>
      <c r="I22" s="20" t="s">
        <v>68</v>
      </c>
      <c r="J22" s="20" t="s">
        <v>68</v>
      </c>
      <c r="M22" s="3"/>
      <c r="O22" s="4"/>
      <c r="P22" s="3"/>
      <c r="T22" s="7"/>
      <c r="W22" s="3"/>
      <c r="X22" s="3"/>
      <c r="Y22" s="3"/>
      <c r="Z22" s="3"/>
    </row>
    <row r="23" spans="1:36">
      <c r="A23" s="2" t="s">
        <v>69</v>
      </c>
      <c r="B23">
        <v>180</v>
      </c>
      <c r="C23">
        <v>0</v>
      </c>
      <c r="D23">
        <v>3</v>
      </c>
      <c r="E23">
        <v>0</v>
      </c>
      <c r="F23">
        <v>275.89999999999998</v>
      </c>
      <c r="G23">
        <v>0</v>
      </c>
      <c r="H23">
        <v>200</v>
      </c>
      <c r="I23">
        <v>0</v>
      </c>
      <c r="J23">
        <v>37.9</v>
      </c>
      <c r="K23">
        <v>27.4</v>
      </c>
      <c r="L23">
        <v>540</v>
      </c>
      <c r="M23" s="3">
        <f t="shared" si="0"/>
        <v>3</v>
      </c>
      <c r="N23" s="12">
        <f t="shared" si="1"/>
        <v>0.15</v>
      </c>
      <c r="O23" s="4">
        <f t="shared" si="2"/>
        <v>60</v>
      </c>
      <c r="P23" s="3">
        <f t="shared" si="3"/>
        <v>0.78269503546099295</v>
      </c>
      <c r="Q23" s="4">
        <v>1680</v>
      </c>
      <c r="R23">
        <f t="shared" si="4"/>
        <v>180</v>
      </c>
      <c r="T23" s="7">
        <f t="shared" si="5"/>
        <v>1226.2837314912063</v>
      </c>
      <c r="U23">
        <f t="shared" si="6"/>
        <v>1445</v>
      </c>
      <c r="V23">
        <f t="shared" ref="V23:V36" si="21">ROUND(0.001*(AI23*F23*AB23+AI23*G23*AC23+J23*AD23*(1+AG23*D23*(F23+G23)/(B23*2*J23))),0)</f>
        <v>1423</v>
      </c>
      <c r="W23" s="3">
        <f t="shared" si="8"/>
        <v>1.3699928954916967</v>
      </c>
      <c r="X23" s="3">
        <f t="shared" si="9"/>
        <v>1.1626297577854672</v>
      </c>
      <c r="Y23" s="3">
        <f t="shared" si="10"/>
        <v>1.18060435699227</v>
      </c>
      <c r="Z23" s="3">
        <f t="shared" ref="Z23:Z36" si="22">F23*AB23/(F23*AB23+G23*AC23+J23*AD23)</f>
        <v>0.33805657085894664</v>
      </c>
      <c r="AB23">
        <f t="shared" si="12"/>
        <v>1668.1856990561801</v>
      </c>
      <c r="AC23">
        <f t="shared" si="13"/>
        <v>0</v>
      </c>
      <c r="AD23">
        <f t="shared" si="14"/>
        <v>23778.714795021144</v>
      </c>
      <c r="AE23">
        <f t="shared" ref="AE23:AE36" si="23">0.001*(F23*AB23+G23*AC23+J23*AD23)</f>
        <v>1361.4657251009014</v>
      </c>
      <c r="AF23">
        <f t="shared" si="16"/>
        <v>0.1401922934163877</v>
      </c>
      <c r="AG23">
        <f t="shared" si="17"/>
        <v>2.6405585170637189</v>
      </c>
      <c r="AH23">
        <f t="shared" si="18"/>
        <v>2.6405585170637189</v>
      </c>
      <c r="AI23">
        <f t="shared" si="19"/>
        <v>0.82009614670819386</v>
      </c>
      <c r="AJ23">
        <f t="shared" si="20"/>
        <v>1</v>
      </c>
    </row>
    <row r="24" spans="1:36">
      <c r="A24" s="2" t="s">
        <v>70</v>
      </c>
      <c r="B24">
        <v>180</v>
      </c>
      <c r="C24">
        <v>0</v>
      </c>
      <c r="D24">
        <v>3</v>
      </c>
      <c r="E24">
        <v>0</v>
      </c>
      <c r="F24">
        <v>275.89999999999998</v>
      </c>
      <c r="G24">
        <v>0</v>
      </c>
      <c r="H24">
        <v>200</v>
      </c>
      <c r="I24">
        <v>0</v>
      </c>
      <c r="J24">
        <v>37.9</v>
      </c>
      <c r="K24">
        <v>27.4</v>
      </c>
      <c r="L24">
        <v>540</v>
      </c>
      <c r="M24" s="3">
        <f t="shared" si="0"/>
        <v>3</v>
      </c>
      <c r="N24" s="12">
        <f t="shared" si="1"/>
        <v>0.15</v>
      </c>
      <c r="O24" s="4">
        <f t="shared" si="2"/>
        <v>60</v>
      </c>
      <c r="P24" s="3">
        <f t="shared" si="3"/>
        <v>0.78269503546099295</v>
      </c>
      <c r="Q24" s="4">
        <v>1618</v>
      </c>
      <c r="R24">
        <f t="shared" si="4"/>
        <v>180</v>
      </c>
      <c r="T24" s="7">
        <f t="shared" si="5"/>
        <v>1226.2837314912063</v>
      </c>
      <c r="U24">
        <f t="shared" si="6"/>
        <v>1445</v>
      </c>
      <c r="V24">
        <f t="shared" si="21"/>
        <v>1423</v>
      </c>
      <c r="W24" s="3">
        <f t="shared" si="8"/>
        <v>1.3194336338723602</v>
      </c>
      <c r="X24" s="3">
        <f t="shared" si="9"/>
        <v>1.1197231833910035</v>
      </c>
      <c r="Y24" s="3">
        <f t="shared" si="10"/>
        <v>1.1370344342937455</v>
      </c>
      <c r="Z24" s="3">
        <f t="shared" si="22"/>
        <v>0.33805657085894664</v>
      </c>
      <c r="AB24">
        <f t="shared" si="12"/>
        <v>1668.1856990561801</v>
      </c>
      <c r="AC24">
        <f t="shared" si="13"/>
        <v>0</v>
      </c>
      <c r="AD24">
        <f t="shared" si="14"/>
        <v>23778.714795021144</v>
      </c>
      <c r="AE24">
        <f t="shared" si="23"/>
        <v>1361.4657251009014</v>
      </c>
      <c r="AF24">
        <f t="shared" si="16"/>
        <v>0.1401922934163877</v>
      </c>
      <c r="AG24">
        <f t="shared" si="17"/>
        <v>2.6405585170637189</v>
      </c>
      <c r="AH24">
        <f t="shared" si="18"/>
        <v>2.6405585170637189</v>
      </c>
      <c r="AI24">
        <f t="shared" si="19"/>
        <v>0.82009614670819386</v>
      </c>
      <c r="AJ24">
        <f t="shared" si="20"/>
        <v>1</v>
      </c>
    </row>
    <row r="25" spans="1:36">
      <c r="A25" s="2" t="s">
        <v>71</v>
      </c>
      <c r="B25">
        <v>180</v>
      </c>
      <c r="C25">
        <v>48</v>
      </c>
      <c r="D25">
        <v>3</v>
      </c>
      <c r="E25">
        <v>3</v>
      </c>
      <c r="F25">
        <v>275.89999999999998</v>
      </c>
      <c r="G25" s="4">
        <v>396.1</v>
      </c>
      <c r="H25">
        <v>200</v>
      </c>
      <c r="I25">
        <v>200</v>
      </c>
      <c r="J25">
        <v>37.9</v>
      </c>
      <c r="K25">
        <v>27.4</v>
      </c>
      <c r="L25">
        <v>540</v>
      </c>
      <c r="M25" s="3">
        <f t="shared" si="0"/>
        <v>3</v>
      </c>
      <c r="N25" s="12">
        <f t="shared" si="1"/>
        <v>0.15</v>
      </c>
      <c r="O25" s="4">
        <f t="shared" si="2"/>
        <v>60</v>
      </c>
      <c r="P25" s="3">
        <f t="shared" si="3"/>
        <v>0.78269503546099295</v>
      </c>
      <c r="Q25" s="4">
        <v>1790</v>
      </c>
      <c r="R25">
        <f t="shared" si="4"/>
        <v>132</v>
      </c>
      <c r="T25" s="7">
        <f t="shared" si="5"/>
        <v>1342.8951426070014</v>
      </c>
      <c r="U25">
        <f t="shared" si="6"/>
        <v>1497</v>
      </c>
      <c r="V25">
        <f t="shared" si="21"/>
        <v>1660</v>
      </c>
      <c r="W25" s="3">
        <f t="shared" si="8"/>
        <v>1.3329410042581737</v>
      </c>
      <c r="X25" s="3">
        <f t="shared" si="9"/>
        <v>1.1957247828991315</v>
      </c>
      <c r="Y25" s="3">
        <f t="shared" si="10"/>
        <v>1.0783132530120483</v>
      </c>
      <c r="Z25" s="3">
        <f t="shared" si="22"/>
        <v>0.31415321195465473</v>
      </c>
      <c r="AB25">
        <f t="shared" si="12"/>
        <v>1668.1856990561801</v>
      </c>
      <c r="AC25">
        <f t="shared" si="13"/>
        <v>480.66367599923836</v>
      </c>
      <c r="AD25">
        <f t="shared" si="14"/>
        <v>21488.493750554186</v>
      </c>
      <c r="AE25">
        <f t="shared" si="23"/>
        <v>1465.057229578902</v>
      </c>
      <c r="AF25">
        <f t="shared" si="16"/>
        <v>0.14456526766570382</v>
      </c>
      <c r="AG25">
        <f t="shared" si="17"/>
        <v>2.5808275306438415</v>
      </c>
      <c r="AH25">
        <f t="shared" si="18"/>
        <v>2.5808275306438415</v>
      </c>
      <c r="AI25">
        <f t="shared" si="19"/>
        <v>0.82228263383285194</v>
      </c>
      <c r="AJ25">
        <f t="shared" si="20"/>
        <v>1</v>
      </c>
    </row>
    <row r="26" spans="1:36">
      <c r="A26" s="2" t="s">
        <v>72</v>
      </c>
      <c r="B26">
        <v>180</v>
      </c>
      <c r="C26">
        <v>48</v>
      </c>
      <c r="D26">
        <v>3</v>
      </c>
      <c r="E26">
        <v>3</v>
      </c>
      <c r="F26">
        <v>275.89999999999998</v>
      </c>
      <c r="G26" s="4">
        <v>396.1</v>
      </c>
      <c r="H26">
        <v>200</v>
      </c>
      <c r="I26">
        <v>200</v>
      </c>
      <c r="J26">
        <v>37.9</v>
      </c>
      <c r="K26">
        <v>27.4</v>
      </c>
      <c r="L26">
        <v>540</v>
      </c>
      <c r="M26" s="3">
        <f t="shared" si="0"/>
        <v>3</v>
      </c>
      <c r="N26" s="12">
        <f t="shared" si="1"/>
        <v>0.15</v>
      </c>
      <c r="O26" s="4">
        <f t="shared" si="2"/>
        <v>60</v>
      </c>
      <c r="P26" s="3">
        <f t="shared" si="3"/>
        <v>0.78269503546099295</v>
      </c>
      <c r="Q26" s="4">
        <v>1791</v>
      </c>
      <c r="R26">
        <f t="shared" si="4"/>
        <v>132</v>
      </c>
      <c r="T26" s="7">
        <f t="shared" si="5"/>
        <v>1342.8951426070014</v>
      </c>
      <c r="U26">
        <f t="shared" si="6"/>
        <v>1497</v>
      </c>
      <c r="V26">
        <f t="shared" si="21"/>
        <v>1660</v>
      </c>
      <c r="W26" s="3">
        <f t="shared" si="8"/>
        <v>1.3336856640370891</v>
      </c>
      <c r="X26" s="3">
        <f t="shared" si="9"/>
        <v>1.1963927855711423</v>
      </c>
      <c r="Y26" s="3">
        <f t="shared" si="10"/>
        <v>1.0789156626506025</v>
      </c>
      <c r="Z26" s="3">
        <f t="shared" si="22"/>
        <v>0.31415321195465473</v>
      </c>
      <c r="AB26">
        <f t="shared" si="12"/>
        <v>1668.1856990561801</v>
      </c>
      <c r="AC26">
        <f t="shared" si="13"/>
        <v>480.66367599923836</v>
      </c>
      <c r="AD26">
        <f t="shared" si="14"/>
        <v>21488.493750554186</v>
      </c>
      <c r="AE26">
        <f t="shared" si="23"/>
        <v>1465.057229578902</v>
      </c>
      <c r="AF26">
        <f t="shared" si="16"/>
        <v>0.14456526766570382</v>
      </c>
      <c r="AG26">
        <f t="shared" si="17"/>
        <v>2.5808275306438415</v>
      </c>
      <c r="AH26">
        <f t="shared" si="18"/>
        <v>2.5808275306438415</v>
      </c>
      <c r="AI26">
        <f t="shared" si="19"/>
        <v>0.82228263383285194</v>
      </c>
      <c r="AJ26">
        <f t="shared" si="20"/>
        <v>1</v>
      </c>
    </row>
    <row r="27" spans="1:36">
      <c r="A27" s="2" t="s">
        <v>73</v>
      </c>
      <c r="B27">
        <v>180</v>
      </c>
      <c r="C27">
        <v>88</v>
      </c>
      <c r="D27">
        <v>3</v>
      </c>
      <c r="E27">
        <v>3</v>
      </c>
      <c r="F27">
        <v>275.89999999999998</v>
      </c>
      <c r="G27" s="4">
        <v>370.2</v>
      </c>
      <c r="H27">
        <v>200</v>
      </c>
      <c r="I27">
        <v>200</v>
      </c>
      <c r="J27">
        <v>37.9</v>
      </c>
      <c r="K27">
        <v>27.4</v>
      </c>
      <c r="L27">
        <v>540</v>
      </c>
      <c r="M27" s="3">
        <f t="shared" si="0"/>
        <v>3</v>
      </c>
      <c r="N27" s="12">
        <f t="shared" si="1"/>
        <v>0.15</v>
      </c>
      <c r="O27" s="4">
        <f t="shared" si="2"/>
        <v>60</v>
      </c>
      <c r="P27" s="3">
        <f t="shared" si="3"/>
        <v>0.78269503546099295</v>
      </c>
      <c r="Q27" s="4">
        <v>1648</v>
      </c>
      <c r="R27">
        <f t="shared" si="4"/>
        <v>92</v>
      </c>
      <c r="T27" s="7">
        <f t="shared" si="5"/>
        <v>1320.2225825853093</v>
      </c>
      <c r="U27">
        <f t="shared" si="6"/>
        <v>1343</v>
      </c>
      <c r="V27">
        <f t="shared" si="21"/>
        <v>1516</v>
      </c>
      <c r="W27" s="3">
        <f t="shared" si="8"/>
        <v>1.2482743605042907</v>
      </c>
      <c r="X27" s="3">
        <f t="shared" si="9"/>
        <v>1.2271034996276993</v>
      </c>
      <c r="Y27" s="3">
        <f t="shared" si="10"/>
        <v>1.0870712401055409</v>
      </c>
      <c r="Z27" s="3">
        <f t="shared" si="22"/>
        <v>0.32504806289610982</v>
      </c>
      <c r="AB27">
        <f t="shared" si="12"/>
        <v>1668.1856990561801</v>
      </c>
      <c r="AC27">
        <f t="shared" si="13"/>
        <v>857.65479443001357</v>
      </c>
      <c r="AD27">
        <f t="shared" si="14"/>
        <v>16838.93662324129</v>
      </c>
      <c r="AE27">
        <f t="shared" si="23"/>
        <v>1415.9519372884358</v>
      </c>
      <c r="AF27">
        <f t="shared" si="16"/>
        <v>0.13912335802446671</v>
      </c>
      <c r="AG27">
        <f t="shared" si="17"/>
        <v>2.6552581252634333</v>
      </c>
      <c r="AH27">
        <f t="shared" si="18"/>
        <v>2.6552581252634333</v>
      </c>
      <c r="AI27">
        <f t="shared" si="19"/>
        <v>0.81956167901223331</v>
      </c>
      <c r="AJ27">
        <f t="shared" si="20"/>
        <v>1</v>
      </c>
    </row>
    <row r="28" spans="1:36">
      <c r="A28" s="2" t="s">
        <v>74</v>
      </c>
      <c r="B28">
        <v>180</v>
      </c>
      <c r="C28">
        <v>88</v>
      </c>
      <c r="D28">
        <v>3</v>
      </c>
      <c r="E28">
        <v>3</v>
      </c>
      <c r="F28">
        <v>275.89999999999998</v>
      </c>
      <c r="G28" s="4">
        <v>370.2</v>
      </c>
      <c r="H28">
        <v>200</v>
      </c>
      <c r="I28">
        <v>200</v>
      </c>
      <c r="J28">
        <v>37.9</v>
      </c>
      <c r="K28">
        <v>27.4</v>
      </c>
      <c r="L28">
        <v>540</v>
      </c>
      <c r="M28" s="3">
        <f t="shared" si="0"/>
        <v>3</v>
      </c>
      <c r="N28" s="12">
        <f t="shared" si="1"/>
        <v>0.15</v>
      </c>
      <c r="O28" s="4">
        <f t="shared" si="2"/>
        <v>60</v>
      </c>
      <c r="P28" s="3">
        <f t="shared" si="3"/>
        <v>0.78269503546099295</v>
      </c>
      <c r="Q28" s="4">
        <v>1650</v>
      </c>
      <c r="R28">
        <f t="shared" si="4"/>
        <v>92</v>
      </c>
      <c r="T28" s="7">
        <f t="shared" si="5"/>
        <v>1320.2225825853093</v>
      </c>
      <c r="U28">
        <f t="shared" si="6"/>
        <v>1343</v>
      </c>
      <c r="V28">
        <f t="shared" si="21"/>
        <v>1516</v>
      </c>
      <c r="W28" s="3">
        <f t="shared" si="8"/>
        <v>1.2497892565728639</v>
      </c>
      <c r="X28" s="3">
        <f t="shared" si="9"/>
        <v>1.2285927029039463</v>
      </c>
      <c r="Y28" s="3">
        <f t="shared" si="10"/>
        <v>1.0883905013192612</v>
      </c>
      <c r="Z28" s="3">
        <f t="shared" si="22"/>
        <v>0.32504806289610982</v>
      </c>
      <c r="AB28">
        <f t="shared" si="12"/>
        <v>1668.1856990561801</v>
      </c>
      <c r="AC28">
        <f t="shared" si="13"/>
        <v>857.65479443001357</v>
      </c>
      <c r="AD28">
        <f t="shared" si="14"/>
        <v>16838.93662324129</v>
      </c>
      <c r="AE28">
        <f t="shared" si="23"/>
        <v>1415.9519372884358</v>
      </c>
      <c r="AF28">
        <f t="shared" si="16"/>
        <v>0.13912335802446671</v>
      </c>
      <c r="AG28">
        <f t="shared" si="17"/>
        <v>2.6552581252634333</v>
      </c>
      <c r="AH28">
        <f t="shared" si="18"/>
        <v>2.6552581252634333</v>
      </c>
      <c r="AI28">
        <f t="shared" si="19"/>
        <v>0.81956167901223331</v>
      </c>
      <c r="AJ28">
        <f t="shared" si="20"/>
        <v>1</v>
      </c>
    </row>
    <row r="29" spans="1:36">
      <c r="A29" s="2" t="s">
        <v>75</v>
      </c>
      <c r="B29">
        <v>180</v>
      </c>
      <c r="C29">
        <v>140</v>
      </c>
      <c r="D29">
        <v>3</v>
      </c>
      <c r="E29">
        <v>3</v>
      </c>
      <c r="F29">
        <v>275.89999999999998</v>
      </c>
      <c r="G29" s="4">
        <v>342</v>
      </c>
      <c r="H29">
        <v>200</v>
      </c>
      <c r="I29">
        <v>200</v>
      </c>
      <c r="J29">
        <v>37.9</v>
      </c>
      <c r="K29">
        <v>27.4</v>
      </c>
      <c r="L29">
        <v>540</v>
      </c>
      <c r="M29" s="3">
        <f t="shared" si="0"/>
        <v>3</v>
      </c>
      <c r="N29" s="12">
        <f t="shared" si="1"/>
        <v>0.12</v>
      </c>
      <c r="O29" s="4">
        <f t="shared" si="2"/>
        <v>60</v>
      </c>
      <c r="P29" s="3">
        <f t="shared" si="3"/>
        <v>0.78269503546099295</v>
      </c>
      <c r="Q29" s="4">
        <v>1435</v>
      </c>
      <c r="R29">
        <f t="shared" si="4"/>
        <v>40</v>
      </c>
      <c r="T29" s="7">
        <f t="shared" si="5"/>
        <v>1147.8829777502724</v>
      </c>
      <c r="U29">
        <f t="shared" si="6"/>
        <v>895</v>
      </c>
      <c r="V29">
        <f t="shared" si="21"/>
        <v>1119</v>
      </c>
      <c r="W29" s="3">
        <f t="shared" si="8"/>
        <v>1.2501274326869505</v>
      </c>
      <c r="X29" s="3">
        <f t="shared" si="9"/>
        <v>1.6033519553072626</v>
      </c>
      <c r="Y29" s="3">
        <f t="shared" si="10"/>
        <v>1.2823949955317246</v>
      </c>
      <c r="Z29" s="3">
        <f t="shared" si="22"/>
        <v>0.38745398579116669</v>
      </c>
      <c r="AB29">
        <f t="shared" si="12"/>
        <v>1668.1856990561801</v>
      </c>
      <c r="AC29">
        <f t="shared" si="13"/>
        <v>1347.7432483900213</v>
      </c>
      <c r="AD29">
        <f t="shared" si="14"/>
        <v>7037.1675440411364</v>
      </c>
      <c r="AE29">
        <f t="shared" si="23"/>
        <v>1187.8892752381464</v>
      </c>
      <c r="AF29">
        <f t="shared" si="16"/>
        <v>0.12170904048296391</v>
      </c>
      <c r="AG29">
        <f t="shared" si="17"/>
        <v>2.9002052901649917</v>
      </c>
      <c r="AH29">
        <f t="shared" si="18"/>
        <v>2.9002052901649917</v>
      </c>
      <c r="AI29">
        <f t="shared" si="19"/>
        <v>0.81085452024148197</v>
      </c>
      <c r="AJ29">
        <f t="shared" si="20"/>
        <v>1</v>
      </c>
    </row>
    <row r="30" spans="1:36">
      <c r="A30" s="2" t="s">
        <v>76</v>
      </c>
      <c r="B30">
        <v>180</v>
      </c>
      <c r="C30">
        <v>140</v>
      </c>
      <c r="D30">
        <v>3</v>
      </c>
      <c r="E30">
        <v>3</v>
      </c>
      <c r="F30">
        <v>275.89999999999998</v>
      </c>
      <c r="G30" s="4">
        <v>342</v>
      </c>
      <c r="H30">
        <v>200</v>
      </c>
      <c r="I30">
        <v>200</v>
      </c>
      <c r="J30">
        <v>37.9</v>
      </c>
      <c r="K30">
        <v>27.4</v>
      </c>
      <c r="L30">
        <v>540</v>
      </c>
      <c r="M30" s="3">
        <f t="shared" si="0"/>
        <v>3</v>
      </c>
      <c r="N30" s="12">
        <f t="shared" si="1"/>
        <v>0.12</v>
      </c>
      <c r="O30" s="4">
        <f t="shared" si="2"/>
        <v>60</v>
      </c>
      <c r="P30" s="3">
        <f t="shared" si="3"/>
        <v>0.78269503546099295</v>
      </c>
      <c r="Q30" s="4">
        <v>1358</v>
      </c>
      <c r="R30">
        <f t="shared" si="4"/>
        <v>40</v>
      </c>
      <c r="T30" s="7">
        <f t="shared" si="5"/>
        <v>1147.8829777502724</v>
      </c>
      <c r="U30">
        <f t="shared" si="6"/>
        <v>895</v>
      </c>
      <c r="V30">
        <f t="shared" si="21"/>
        <v>1119</v>
      </c>
      <c r="W30" s="3">
        <f t="shared" si="8"/>
        <v>1.1830474241037483</v>
      </c>
      <c r="X30" s="3">
        <f t="shared" si="9"/>
        <v>1.51731843575419</v>
      </c>
      <c r="Y30" s="3">
        <f t="shared" si="10"/>
        <v>1.2135835567470956</v>
      </c>
      <c r="Z30" s="3">
        <f t="shared" si="22"/>
        <v>0.38745398579116669</v>
      </c>
      <c r="AB30">
        <f t="shared" si="12"/>
        <v>1668.1856990561801</v>
      </c>
      <c r="AC30">
        <f t="shared" si="13"/>
        <v>1347.7432483900213</v>
      </c>
      <c r="AD30">
        <f t="shared" si="14"/>
        <v>7037.1675440411364</v>
      </c>
      <c r="AE30">
        <f t="shared" si="23"/>
        <v>1187.8892752381464</v>
      </c>
      <c r="AF30">
        <f t="shared" si="16"/>
        <v>0.12170904048296391</v>
      </c>
      <c r="AG30">
        <f t="shared" si="17"/>
        <v>2.9002052901649917</v>
      </c>
      <c r="AH30">
        <f t="shared" si="18"/>
        <v>2.9002052901649917</v>
      </c>
      <c r="AI30">
        <f t="shared" si="19"/>
        <v>0.81085452024148197</v>
      </c>
      <c r="AJ30">
        <f t="shared" si="20"/>
        <v>1</v>
      </c>
    </row>
    <row r="31" spans="1:36">
      <c r="A31" s="2" t="s">
        <v>77</v>
      </c>
      <c r="B31">
        <v>114</v>
      </c>
      <c r="C31">
        <v>58</v>
      </c>
      <c r="D31">
        <v>3</v>
      </c>
      <c r="E31">
        <v>3</v>
      </c>
      <c r="F31">
        <v>294.5</v>
      </c>
      <c r="G31" s="4">
        <v>374.5</v>
      </c>
      <c r="H31">
        <v>200</v>
      </c>
      <c r="I31">
        <v>200</v>
      </c>
      <c r="J31">
        <v>37.9</v>
      </c>
      <c r="K31">
        <v>27.4</v>
      </c>
      <c r="L31">
        <v>342</v>
      </c>
      <c r="M31" s="3">
        <f t="shared" si="0"/>
        <v>3</v>
      </c>
      <c r="N31" s="12">
        <f t="shared" si="1"/>
        <v>0.14000000000000001</v>
      </c>
      <c r="O31" s="4">
        <f t="shared" si="2"/>
        <v>38</v>
      </c>
      <c r="P31" s="3">
        <f t="shared" si="3"/>
        <v>0.52912529550827414</v>
      </c>
      <c r="Q31" s="4">
        <v>904</v>
      </c>
      <c r="R31">
        <f t="shared" si="4"/>
        <v>56</v>
      </c>
      <c r="T31" s="7">
        <f t="shared" si="5"/>
        <v>714.87814195193448</v>
      </c>
      <c r="U31">
        <f t="shared" si="6"/>
        <v>701</v>
      </c>
      <c r="V31">
        <f t="shared" si="21"/>
        <v>794</v>
      </c>
      <c r="W31" s="3">
        <f t="shared" si="8"/>
        <v>1.2645511828514981</v>
      </c>
      <c r="X31" s="3">
        <f t="shared" si="9"/>
        <v>1.289586305278174</v>
      </c>
      <c r="Y31" s="3">
        <f t="shared" si="10"/>
        <v>1.1385390428211586</v>
      </c>
      <c r="Z31" s="3">
        <f t="shared" si="22"/>
        <v>0.41151858429063465</v>
      </c>
      <c r="AB31">
        <f t="shared" si="12"/>
        <v>1046.1503536454011</v>
      </c>
      <c r="AC31">
        <f t="shared" si="13"/>
        <v>574.91145560693212</v>
      </c>
      <c r="AD31">
        <f t="shared" si="14"/>
        <v>5943.8933005918889</v>
      </c>
      <c r="AE31">
        <f t="shared" si="23"/>
        <v>748.66917536579933</v>
      </c>
      <c r="AF31">
        <f t="shared" si="16"/>
        <v>0.13705493657091114</v>
      </c>
      <c r="AG31">
        <f t="shared" si="17"/>
        <v>2.6838126192919045</v>
      </c>
      <c r="AH31">
        <f t="shared" si="18"/>
        <v>2.6838126192919045</v>
      </c>
      <c r="AI31">
        <f t="shared" si="19"/>
        <v>0.81852746828545553</v>
      </c>
      <c r="AJ31">
        <f t="shared" si="20"/>
        <v>1</v>
      </c>
    </row>
    <row r="32" spans="1:36">
      <c r="A32" s="2" t="s">
        <v>78</v>
      </c>
      <c r="B32">
        <v>114</v>
      </c>
      <c r="C32">
        <v>58</v>
      </c>
      <c r="D32">
        <v>3</v>
      </c>
      <c r="E32">
        <v>3</v>
      </c>
      <c r="F32">
        <v>294.5</v>
      </c>
      <c r="G32" s="4">
        <v>374.5</v>
      </c>
      <c r="H32">
        <v>200</v>
      </c>
      <c r="I32">
        <v>200</v>
      </c>
      <c r="J32">
        <v>37.9</v>
      </c>
      <c r="K32">
        <v>27.4</v>
      </c>
      <c r="L32">
        <v>342</v>
      </c>
      <c r="M32" s="3">
        <f t="shared" si="0"/>
        <v>3</v>
      </c>
      <c r="N32" s="12">
        <f t="shared" si="1"/>
        <v>0.14000000000000001</v>
      </c>
      <c r="O32" s="4">
        <f t="shared" si="2"/>
        <v>38</v>
      </c>
      <c r="P32" s="3">
        <f t="shared" si="3"/>
        <v>0.52912529550827414</v>
      </c>
      <c r="Q32" s="4">
        <v>898</v>
      </c>
      <c r="R32">
        <f t="shared" si="4"/>
        <v>56</v>
      </c>
      <c r="T32" s="7">
        <f t="shared" si="5"/>
        <v>714.87814195193448</v>
      </c>
      <c r="U32">
        <f t="shared" si="6"/>
        <v>701</v>
      </c>
      <c r="V32">
        <f t="shared" si="21"/>
        <v>794</v>
      </c>
      <c r="W32" s="3">
        <f t="shared" si="8"/>
        <v>1.2561581440272627</v>
      </c>
      <c r="X32" s="3">
        <f t="shared" si="9"/>
        <v>1.2810271041369472</v>
      </c>
      <c r="Y32" s="3">
        <f t="shared" si="10"/>
        <v>1.1309823677581865</v>
      </c>
      <c r="Z32" s="3">
        <f t="shared" si="22"/>
        <v>0.41151858429063465</v>
      </c>
      <c r="AB32">
        <f t="shared" si="12"/>
        <v>1046.1503536454011</v>
      </c>
      <c r="AC32">
        <f t="shared" si="13"/>
        <v>574.91145560693212</v>
      </c>
      <c r="AD32">
        <f t="shared" si="14"/>
        <v>5943.8933005918889</v>
      </c>
      <c r="AE32">
        <f t="shared" si="23"/>
        <v>748.66917536579933</v>
      </c>
      <c r="AF32">
        <f t="shared" si="16"/>
        <v>0.13705493657091114</v>
      </c>
      <c r="AG32">
        <f t="shared" si="17"/>
        <v>2.6838126192919045</v>
      </c>
      <c r="AH32">
        <f t="shared" si="18"/>
        <v>2.6838126192919045</v>
      </c>
      <c r="AI32">
        <f t="shared" si="19"/>
        <v>0.81852746828545553</v>
      </c>
      <c r="AJ32">
        <f t="shared" si="20"/>
        <v>1</v>
      </c>
    </row>
    <row r="33" spans="1:36">
      <c r="A33" s="2" t="s">
        <v>79</v>
      </c>
      <c r="B33">
        <v>240</v>
      </c>
      <c r="C33">
        <v>114</v>
      </c>
      <c r="D33">
        <v>3</v>
      </c>
      <c r="E33">
        <v>3</v>
      </c>
      <c r="F33">
        <v>275.89999999999998</v>
      </c>
      <c r="G33" s="4">
        <v>294.5</v>
      </c>
      <c r="H33">
        <v>200</v>
      </c>
      <c r="I33">
        <v>200</v>
      </c>
      <c r="J33">
        <v>37.9</v>
      </c>
      <c r="K33">
        <v>27.4</v>
      </c>
      <c r="L33">
        <v>720</v>
      </c>
      <c r="M33" s="3">
        <f t="shared" si="0"/>
        <v>3</v>
      </c>
      <c r="N33" s="12">
        <f t="shared" si="1"/>
        <v>0.15</v>
      </c>
      <c r="O33" s="4">
        <f t="shared" si="2"/>
        <v>80</v>
      </c>
      <c r="P33" s="3">
        <f t="shared" si="3"/>
        <v>1.0435933806146571</v>
      </c>
      <c r="Q33" s="4">
        <v>2421</v>
      </c>
      <c r="R33">
        <f t="shared" si="4"/>
        <v>126</v>
      </c>
      <c r="T33" s="7">
        <f t="shared" si="5"/>
        <v>1962.0865141442284</v>
      </c>
      <c r="U33">
        <f t="shared" si="6"/>
        <v>2022</v>
      </c>
      <c r="V33">
        <f t="shared" si="21"/>
        <v>2272</v>
      </c>
      <c r="W33" s="3">
        <f t="shared" si="8"/>
        <v>1.2338905458793841</v>
      </c>
      <c r="X33" s="3">
        <f t="shared" si="9"/>
        <v>1.1973293768545994</v>
      </c>
      <c r="Y33" s="3">
        <f t="shared" si="10"/>
        <v>1.065580985915493</v>
      </c>
      <c r="Z33" s="3">
        <f t="shared" si="22"/>
        <v>0.28767083512059916</v>
      </c>
      <c r="AB33">
        <f t="shared" si="12"/>
        <v>2233.6723767023427</v>
      </c>
      <c r="AC33">
        <f t="shared" si="13"/>
        <v>1102.6990214100174</v>
      </c>
      <c r="AD33">
        <f t="shared" si="14"/>
        <v>31695.528282067422</v>
      </c>
      <c r="AE33">
        <f t="shared" si="23"/>
        <v>2142.2755924277817</v>
      </c>
      <c r="AF33">
        <f t="shared" si="16"/>
        <v>0.13968460111734224</v>
      </c>
      <c r="AG33">
        <f t="shared" si="17"/>
        <v>2.6475352717474561</v>
      </c>
      <c r="AH33">
        <f t="shared" si="18"/>
        <v>2.6475352717474561</v>
      </c>
      <c r="AI33">
        <f t="shared" si="19"/>
        <v>0.81984230055867113</v>
      </c>
      <c r="AJ33">
        <f t="shared" si="20"/>
        <v>1</v>
      </c>
    </row>
    <row r="34" spans="1:36">
      <c r="A34" s="2" t="s">
        <v>80</v>
      </c>
      <c r="B34">
        <v>240</v>
      </c>
      <c r="C34">
        <v>114</v>
      </c>
      <c r="D34">
        <v>3</v>
      </c>
      <c r="E34">
        <v>3</v>
      </c>
      <c r="F34">
        <v>275.89999999999998</v>
      </c>
      <c r="G34" s="4">
        <v>294.5</v>
      </c>
      <c r="H34">
        <v>200</v>
      </c>
      <c r="I34">
        <v>200</v>
      </c>
      <c r="J34">
        <v>37.9</v>
      </c>
      <c r="K34">
        <v>27.4</v>
      </c>
      <c r="L34">
        <v>720</v>
      </c>
      <c r="M34" s="3">
        <f t="shared" si="0"/>
        <v>3</v>
      </c>
      <c r="N34" s="12">
        <f t="shared" si="1"/>
        <v>0.15</v>
      </c>
      <c r="O34" s="4">
        <f t="shared" si="2"/>
        <v>80</v>
      </c>
      <c r="P34" s="3">
        <f t="shared" si="3"/>
        <v>1.0435933806146571</v>
      </c>
      <c r="Q34" s="4">
        <v>2460</v>
      </c>
      <c r="R34">
        <f t="shared" si="4"/>
        <v>126</v>
      </c>
      <c r="T34" s="7">
        <f t="shared" si="5"/>
        <v>1962.0865141442284</v>
      </c>
      <c r="U34">
        <f t="shared" si="6"/>
        <v>2022</v>
      </c>
      <c r="V34">
        <f t="shared" si="21"/>
        <v>2272</v>
      </c>
      <c r="W34" s="3">
        <f t="shared" si="8"/>
        <v>1.2537673452553841</v>
      </c>
      <c r="X34" s="3">
        <f t="shared" si="9"/>
        <v>1.2166172106824926</v>
      </c>
      <c r="Y34" s="3">
        <f t="shared" si="10"/>
        <v>1.0827464788732395</v>
      </c>
      <c r="Z34" s="3">
        <f t="shared" si="22"/>
        <v>0.28767083512059916</v>
      </c>
      <c r="AB34">
        <f t="shared" si="12"/>
        <v>2233.6723767023427</v>
      </c>
      <c r="AC34">
        <f t="shared" si="13"/>
        <v>1102.6990214100174</v>
      </c>
      <c r="AD34">
        <f t="shared" si="14"/>
        <v>31695.528282067422</v>
      </c>
      <c r="AE34">
        <f t="shared" si="23"/>
        <v>2142.2755924277817</v>
      </c>
      <c r="AF34">
        <f t="shared" si="16"/>
        <v>0.13968460111734224</v>
      </c>
      <c r="AG34">
        <f t="shared" si="17"/>
        <v>2.6475352717474561</v>
      </c>
      <c r="AH34">
        <f t="shared" si="18"/>
        <v>2.6475352717474561</v>
      </c>
      <c r="AI34">
        <f t="shared" si="19"/>
        <v>0.81984230055867113</v>
      </c>
      <c r="AJ34">
        <f t="shared" si="20"/>
        <v>1</v>
      </c>
    </row>
    <row r="35" spans="1:36">
      <c r="A35" s="2" t="s">
        <v>81</v>
      </c>
      <c r="B35">
        <v>300</v>
      </c>
      <c r="C35">
        <v>165</v>
      </c>
      <c r="D35">
        <v>3</v>
      </c>
      <c r="E35">
        <v>3</v>
      </c>
      <c r="F35">
        <v>275.89999999999998</v>
      </c>
      <c r="G35" s="4">
        <v>320.5</v>
      </c>
      <c r="H35">
        <v>200</v>
      </c>
      <c r="I35">
        <v>200</v>
      </c>
      <c r="J35">
        <v>37.9</v>
      </c>
      <c r="K35">
        <v>27.4</v>
      </c>
      <c r="L35">
        <v>900</v>
      </c>
      <c r="M35" s="3">
        <f t="shared" si="0"/>
        <v>3</v>
      </c>
      <c r="N35" s="12">
        <f t="shared" si="1"/>
        <v>0.15</v>
      </c>
      <c r="O35" s="4">
        <f t="shared" si="2"/>
        <v>100</v>
      </c>
      <c r="P35" s="3">
        <f t="shared" si="3"/>
        <v>1.3044917257683215</v>
      </c>
      <c r="Q35" s="4">
        <v>3331</v>
      </c>
      <c r="R35">
        <f t="shared" si="4"/>
        <v>135</v>
      </c>
      <c r="T35" s="7">
        <f t="shared" si="5"/>
        <v>2726.880844501401</v>
      </c>
      <c r="U35">
        <f t="shared" si="6"/>
        <v>2719</v>
      </c>
      <c r="V35">
        <f t="shared" si="21"/>
        <v>3107</v>
      </c>
      <c r="W35" s="3">
        <f t="shared" si="8"/>
        <v>1.2215421904909305</v>
      </c>
      <c r="X35" s="3">
        <f t="shared" si="9"/>
        <v>1.2250827510114013</v>
      </c>
      <c r="Y35" s="3">
        <f t="shared" si="10"/>
        <v>1.0720952687479883</v>
      </c>
      <c r="Z35" s="3">
        <f t="shared" si="22"/>
        <v>0.25896100737871203</v>
      </c>
      <c r="AB35">
        <f t="shared" si="12"/>
        <v>2799.1590543485058</v>
      </c>
      <c r="AC35">
        <f t="shared" si="13"/>
        <v>1583.3626974092558</v>
      </c>
      <c r="AD35">
        <f t="shared" si="14"/>
        <v>44920.847955517056</v>
      </c>
      <c r="AE35">
        <f t="shared" si="23"/>
        <v>2982.2558651285153</v>
      </c>
      <c r="AF35">
        <f t="shared" si="16"/>
        <v>0.13920670375836883</v>
      </c>
      <c r="AG35">
        <f t="shared" si="17"/>
        <v>2.6541105887817715</v>
      </c>
      <c r="AH35">
        <f t="shared" si="18"/>
        <v>2.6541105887817715</v>
      </c>
      <c r="AI35">
        <f t="shared" si="19"/>
        <v>0.81960335187918443</v>
      </c>
      <c r="AJ35">
        <f t="shared" si="20"/>
        <v>1</v>
      </c>
    </row>
    <row r="36" spans="1:36">
      <c r="A36" s="2" t="s">
        <v>82</v>
      </c>
      <c r="B36">
        <v>300</v>
      </c>
      <c r="C36">
        <v>165</v>
      </c>
      <c r="D36">
        <v>3</v>
      </c>
      <c r="E36">
        <v>3</v>
      </c>
      <c r="F36">
        <v>275.89999999999998</v>
      </c>
      <c r="G36" s="4">
        <v>320.5</v>
      </c>
      <c r="H36">
        <v>200</v>
      </c>
      <c r="I36">
        <v>200</v>
      </c>
      <c r="J36">
        <v>37.9</v>
      </c>
      <c r="K36">
        <v>27.4</v>
      </c>
      <c r="L36">
        <v>900</v>
      </c>
      <c r="M36" s="3">
        <f t="shared" si="0"/>
        <v>3</v>
      </c>
      <c r="N36" s="12">
        <f t="shared" si="1"/>
        <v>0.15</v>
      </c>
      <c r="O36" s="4">
        <f t="shared" si="2"/>
        <v>100</v>
      </c>
      <c r="P36" s="3">
        <f t="shared" si="3"/>
        <v>1.3044917257683215</v>
      </c>
      <c r="Q36" s="4">
        <v>3266</v>
      </c>
      <c r="R36">
        <f t="shared" si="4"/>
        <v>135</v>
      </c>
      <c r="T36" s="7">
        <f t="shared" si="5"/>
        <v>2726.880844501401</v>
      </c>
      <c r="U36">
        <f t="shared" si="6"/>
        <v>2719</v>
      </c>
      <c r="V36">
        <f t="shared" si="21"/>
        <v>3107</v>
      </c>
      <c r="W36" s="3">
        <f t="shared" si="8"/>
        <v>1.1977054320454457</v>
      </c>
      <c r="X36" s="3">
        <f t="shared" si="9"/>
        <v>1.2011769032732622</v>
      </c>
      <c r="Y36" s="3">
        <f t="shared" si="10"/>
        <v>1.0511747666559381</v>
      </c>
      <c r="Z36" s="3">
        <f t="shared" si="22"/>
        <v>0.25896100737871203</v>
      </c>
      <c r="AB36">
        <f t="shared" si="12"/>
        <v>2799.1590543485058</v>
      </c>
      <c r="AC36">
        <f t="shared" si="13"/>
        <v>1583.3626974092558</v>
      </c>
      <c r="AD36">
        <f t="shared" si="14"/>
        <v>44920.847955517056</v>
      </c>
      <c r="AE36">
        <f t="shared" si="23"/>
        <v>2982.2558651285153</v>
      </c>
      <c r="AF36">
        <f t="shared" si="16"/>
        <v>0.13920670375836883</v>
      </c>
      <c r="AG36">
        <f t="shared" si="17"/>
        <v>2.6541105887817715</v>
      </c>
      <c r="AH36">
        <f t="shared" si="18"/>
        <v>2.6541105887817715</v>
      </c>
      <c r="AI36">
        <f t="shared" si="19"/>
        <v>0.81960335187918443</v>
      </c>
      <c r="AJ36">
        <f t="shared" si="20"/>
        <v>1</v>
      </c>
    </row>
    <row r="37" spans="1:36">
      <c r="M37" s="3"/>
      <c r="N37" s="12"/>
      <c r="O37" s="4"/>
      <c r="P37" s="3"/>
      <c r="V37" s="20" t="s">
        <v>65</v>
      </c>
      <c r="W37" s="9">
        <f>AVERAGE(W23:W36)</f>
        <v>1.2653504651483625</v>
      </c>
      <c r="X37" s="9">
        <f>AVERAGE(X23:X36)</f>
        <v>1.2615469110340511</v>
      </c>
      <c r="Y37" s="9">
        <f>AVERAGE(Y23:Y36)</f>
        <v>1.1205304936731637</v>
      </c>
      <c r="Z37" s="9"/>
      <c r="AB37">
        <f t="shared" ref="AB37:AB58" si="24">0.25*PI()*(B37*B37-(B37-2*D37)^2)</f>
        <v>0</v>
      </c>
      <c r="AC37">
        <f t="shared" ref="AC37:AC58" si="25">0.25*PI()*((C37+2*E37)^2-C37*C37)</f>
        <v>0</v>
      </c>
      <c r="AD37">
        <f t="shared" ref="AD37:AD58" si="26">0.25*PI()*((B37-2*D37)^2-(C37+2*E37)^2)</f>
        <v>0</v>
      </c>
      <c r="AE37">
        <f t="shared" ref="AE37:AE58" si="27">0.001*(F37*AB37+G37*AC37+J37*AD37)</f>
        <v>0</v>
      </c>
      <c r="AF37" t="e">
        <f t="shared" ref="AF37:AF58" si="28">SQRT((64*AE37*L37*L37)/(PI()^3*((B37^4-(B37-2*D37)^4)*H37+((C37+2*E37)^4-C37^4)*I37+((B37-2*D37)^4-(C37+2*E37)^4)*K37*0.6)))</f>
        <v>#DIV/0!</v>
      </c>
      <c r="AG37" t="e">
        <f t="shared" ref="AG37:AG58" si="29">IF(N37&gt;0.5,0,AH37)</f>
        <v>#DIV/0!</v>
      </c>
      <c r="AH37" t="e">
        <f t="shared" ref="AH37:AH58" si="30">IF((4.9-18.5*AF37+17*AF37*AF37)&lt;0,0,(4.9-18.5*AF37+17*AF37*AF37))</f>
        <v>#DIV/0!</v>
      </c>
      <c r="AI37" t="e">
        <f t="shared" ref="AI37:AI58" si="31">IF((0.25*(3+2*AF37))&gt;1,1,(0.25*(3+2*AF37)))</f>
        <v>#DIV/0!</v>
      </c>
      <c r="AJ37">
        <f t="shared" ref="AJ37:AJ58" si="32">IF(N37&lt;0.2,1,(1/((0.5*(1+0.21*(N37-0.2)+N37*N37))+SQRT((0.5*(1+0.21*(N37-0.2)+N37*N37)^2-N37*N37)))))</f>
        <v>1</v>
      </c>
    </row>
    <row r="38" spans="1:36">
      <c r="A38" s="20" t="s">
        <v>83</v>
      </c>
      <c r="B38" s="20" t="s">
        <v>84</v>
      </c>
      <c r="M38" s="3"/>
      <c r="N38" s="12"/>
      <c r="O38" s="4"/>
      <c r="P38" s="3"/>
      <c r="V38" t="s">
        <v>85</v>
      </c>
      <c r="W38" s="9">
        <f>AVERAGE(W9:W20,W23:W36)</f>
        <v>1.329156380011145</v>
      </c>
      <c r="X38" s="9">
        <f>AVERAGE(X9:X20,X23:X36)</f>
        <v>1.2950897557999106</v>
      </c>
      <c r="Y38" s="9">
        <f>AVERAGE(Y9:Y20,Y23:Y36)</f>
        <v>1.1598226774800766</v>
      </c>
      <c r="Z38" s="9"/>
    </row>
    <row r="39" spans="1:36">
      <c r="A39" s="20" t="s">
        <v>86</v>
      </c>
      <c r="B39" s="20">
        <v>2006</v>
      </c>
      <c r="C39" s="21" t="s">
        <v>87</v>
      </c>
      <c r="G39" s="4"/>
      <c r="H39" s="20" t="s">
        <v>68</v>
      </c>
      <c r="I39" s="20"/>
      <c r="J39" s="20" t="s">
        <v>68</v>
      </c>
      <c r="M39" s="3"/>
      <c r="N39" s="12"/>
      <c r="O39" s="4"/>
      <c r="P39" s="3"/>
      <c r="Q39" s="4"/>
      <c r="T39" s="7"/>
      <c r="V39" t="s">
        <v>88</v>
      </c>
      <c r="W39" s="9">
        <f>STDEV(W9:W20,W23:W36)</f>
        <v>0.15124015570681459</v>
      </c>
      <c r="X39" s="9">
        <f>STDEV(X9:X20,X23:X36)</f>
        <v>0.11777855693381535</v>
      </c>
      <c r="Y39" s="9">
        <f>STDEV(Y9:Y20,Y23:Y36)</f>
        <v>9.9556134217535258E-2</v>
      </c>
      <c r="Z39" s="9"/>
    </row>
    <row r="40" spans="1:36">
      <c r="A40" s="14" t="s">
        <v>89</v>
      </c>
      <c r="B40">
        <v>300</v>
      </c>
      <c r="C40" s="4">
        <v>232.2</v>
      </c>
      <c r="D40">
        <v>2.5</v>
      </c>
      <c r="E40">
        <v>0</v>
      </c>
      <c r="F40" s="4">
        <v>334.6</v>
      </c>
      <c r="G40">
        <v>0</v>
      </c>
      <c r="H40">
        <v>200</v>
      </c>
      <c r="I40">
        <v>0</v>
      </c>
      <c r="J40">
        <v>32.4</v>
      </c>
      <c r="K40" s="4">
        <f>(22*((J40+8)/10)^0.3)</f>
        <v>33.445453596870408</v>
      </c>
      <c r="L40">
        <v>900</v>
      </c>
      <c r="M40" s="3">
        <f t="shared" si="0"/>
        <v>3</v>
      </c>
      <c r="N40" s="12">
        <f t="shared" si="1"/>
        <v>0.12</v>
      </c>
      <c r="O40" s="4">
        <f t="shared" si="2"/>
        <v>120</v>
      </c>
      <c r="P40" s="3">
        <f t="shared" si="3"/>
        <v>1.898439716312057</v>
      </c>
      <c r="Q40">
        <v>2190</v>
      </c>
      <c r="R40">
        <f>B40-C40</f>
        <v>67.800000000000011</v>
      </c>
      <c r="T40" s="7">
        <f>0.001*(F40*AB40+G40*AC40+0.85*J40*AD40)</f>
        <v>1497.9378658842315</v>
      </c>
      <c r="U40">
        <f>ROUND((0.85*J40*AD40+6*D40*F40*AD40/(B40-2*D40)+(G40+2*E40*(C40+2*E40)/(B40-2*D40))*AC40)/1000,0)</f>
        <v>1159</v>
      </c>
      <c r="V40">
        <f>ROUND(0.001*(AI40*F40*AB40+AI40*G40*AC40+J40*AD40*(1+AG40*D40*(F40+G40)/(B40*2*J40))),0)</f>
        <v>1582</v>
      </c>
      <c r="W40" s="3">
        <f>Q40/T40</f>
        <v>1.4620099070045505</v>
      </c>
      <c r="X40" s="3">
        <f>Q40/U40</f>
        <v>1.8895599654874893</v>
      </c>
      <c r="Y40" s="3">
        <f>Q40/V40</f>
        <v>1.3843236409608091</v>
      </c>
      <c r="Z40" s="3">
        <f t="shared" ref="Z40:Z58" si="33">F40*AB40/(F40*AB40+G40*AC40+J40*AD40)</f>
        <v>0.48131910629482028</v>
      </c>
      <c r="AB40">
        <f t="shared" si="24"/>
        <v>2336.5595361074088</v>
      </c>
      <c r="AC40">
        <f t="shared" si="25"/>
        <v>0</v>
      </c>
      <c r="AD40">
        <f t="shared" si="26"/>
        <v>26003.088057468864</v>
      </c>
      <c r="AE40">
        <f t="shared" si="27"/>
        <v>1624.3128738435303</v>
      </c>
      <c r="AF40">
        <f t="shared" si="28"/>
        <v>0.1168283964451025</v>
      </c>
      <c r="AG40">
        <f t="shared" si="29"/>
        <v>2.9707055274364826</v>
      </c>
      <c r="AH40">
        <f t="shared" si="30"/>
        <v>2.9707055274364826</v>
      </c>
      <c r="AI40">
        <f t="shared" si="31"/>
        <v>0.80841419822255123</v>
      </c>
      <c r="AJ40">
        <f t="shared" si="32"/>
        <v>1</v>
      </c>
    </row>
    <row r="41" spans="1:36">
      <c r="A41" s="14" t="s">
        <v>90</v>
      </c>
      <c r="B41">
        <v>300</v>
      </c>
      <c r="C41" s="4">
        <v>232.7</v>
      </c>
      <c r="D41">
        <v>2.5</v>
      </c>
      <c r="E41">
        <v>0</v>
      </c>
      <c r="F41" s="4">
        <v>334.6</v>
      </c>
      <c r="G41">
        <v>0</v>
      </c>
      <c r="H41">
        <v>200</v>
      </c>
      <c r="I41">
        <v>0</v>
      </c>
      <c r="J41">
        <v>32.4</v>
      </c>
      <c r="K41" s="4">
        <f t="shared" ref="K41:K58" si="34">(22*((J41+8)/10)^0.3)</f>
        <v>33.445453596870408</v>
      </c>
      <c r="L41">
        <v>900</v>
      </c>
      <c r="M41" s="3">
        <f t="shared" si="0"/>
        <v>3</v>
      </c>
      <c r="N41" s="12">
        <f t="shared" si="1"/>
        <v>0.12</v>
      </c>
      <c r="O41" s="4">
        <f t="shared" si="2"/>
        <v>120</v>
      </c>
      <c r="P41" s="3">
        <f t="shared" si="3"/>
        <v>1.898439716312057</v>
      </c>
      <c r="Q41">
        <v>2300</v>
      </c>
      <c r="R41">
        <f t="shared" ref="R41:R58" si="35">B41-C41</f>
        <v>67.300000000000011</v>
      </c>
      <c r="T41" s="7">
        <f t="shared" ref="T41:T58" si="36">0.001*(F41*AB41+G41*AC41+0.85*J41*AD41)</f>
        <v>1492.9100036673606</v>
      </c>
      <c r="U41">
        <f t="shared" ref="U41:U58" si="37">ROUND((0.85*J41*AD41+6*D41*F41*AD41/(B41-2*D41)+(G41+2*E41*(C41+2*E41)/(B41-2*D41))*AC41)/1000,0)</f>
        <v>1150</v>
      </c>
      <c r="V41">
        <f t="shared" ref="V41:V58" si="38">ROUND(0.001*(AI41*F41*AB41+AI41*G41*AC41+J41*AD41*(1+AG41*D41*(F41+G41)/(B41*2*J41))),0)</f>
        <v>1576</v>
      </c>
      <c r="W41" s="3">
        <f t="shared" ref="W41:W58" si="39">Q41/T41</f>
        <v>1.5406153045729536</v>
      </c>
      <c r="X41" s="3">
        <f t="shared" ref="X41:X58" si="40">Q41/U41</f>
        <v>2</v>
      </c>
      <c r="Y41" s="3">
        <f t="shared" ref="Y41:Y58" si="41">Q41/V41</f>
        <v>1.4593908629441625</v>
      </c>
      <c r="Z41" s="3">
        <f t="shared" si="33"/>
        <v>0.48307829440033562</v>
      </c>
      <c r="AB41">
        <f t="shared" si="24"/>
        <v>2336.5595361074088</v>
      </c>
      <c r="AC41">
        <f t="shared" si="25"/>
        <v>0</v>
      </c>
      <c r="AD41">
        <f t="shared" si="26"/>
        <v>25820.522254387128</v>
      </c>
      <c r="AE41">
        <f t="shared" si="27"/>
        <v>1618.3977418236821</v>
      </c>
      <c r="AF41">
        <f t="shared" si="28"/>
        <v>0.11676348343392176</v>
      </c>
      <c r="AG41">
        <f t="shared" si="29"/>
        <v>2.9716486445540511</v>
      </c>
      <c r="AH41">
        <f t="shared" si="30"/>
        <v>2.9716486445540511</v>
      </c>
      <c r="AI41">
        <f t="shared" si="31"/>
        <v>0.80838174171696087</v>
      </c>
      <c r="AJ41">
        <f t="shared" si="32"/>
        <v>1</v>
      </c>
    </row>
    <row r="42" spans="1:36">
      <c r="A42" s="14" t="s">
        <v>91</v>
      </c>
      <c r="B42">
        <v>300</v>
      </c>
      <c r="C42" s="4">
        <v>213</v>
      </c>
      <c r="D42" s="4">
        <v>3</v>
      </c>
      <c r="E42">
        <v>0</v>
      </c>
      <c r="F42" s="4">
        <v>317.3</v>
      </c>
      <c r="G42">
        <v>0</v>
      </c>
      <c r="H42">
        <v>200</v>
      </c>
      <c r="I42">
        <v>0</v>
      </c>
      <c r="J42">
        <v>32.4</v>
      </c>
      <c r="K42" s="4">
        <f t="shared" si="34"/>
        <v>33.445453596870408</v>
      </c>
      <c r="L42">
        <v>900</v>
      </c>
      <c r="M42" s="3">
        <f t="shared" si="0"/>
        <v>3</v>
      </c>
      <c r="N42" s="12">
        <f t="shared" si="1"/>
        <v>0.13</v>
      </c>
      <c r="O42" s="4">
        <f t="shared" si="2"/>
        <v>100</v>
      </c>
      <c r="P42" s="3">
        <f t="shared" si="3"/>
        <v>1.5002364066193854</v>
      </c>
      <c r="Q42">
        <v>2900</v>
      </c>
      <c r="R42">
        <f t="shared" si="35"/>
        <v>87</v>
      </c>
      <c r="T42" s="7">
        <f t="shared" si="36"/>
        <v>1776.4468511465134</v>
      </c>
      <c r="U42">
        <f t="shared" si="37"/>
        <v>1515</v>
      </c>
      <c r="V42">
        <f t="shared" si="38"/>
        <v>1915</v>
      </c>
      <c r="W42" s="3">
        <f t="shared" si="39"/>
        <v>1.6324721441164136</v>
      </c>
      <c r="X42" s="3">
        <f t="shared" si="40"/>
        <v>1.9141914191419143</v>
      </c>
      <c r="Y42" s="3">
        <f t="shared" si="41"/>
        <v>1.5143603133159269</v>
      </c>
      <c r="Z42" s="3">
        <f t="shared" si="33"/>
        <v>0.45943135448203237</v>
      </c>
      <c r="AB42">
        <f t="shared" si="24"/>
        <v>2799.1590543485058</v>
      </c>
      <c r="AC42">
        <f t="shared" si="25"/>
        <v>0</v>
      </c>
      <c r="AD42">
        <f t="shared" si="26"/>
        <v>32253.94637624301</v>
      </c>
      <c r="AE42">
        <f t="shared" si="27"/>
        <v>1933.2010305350545</v>
      </c>
      <c r="AF42">
        <f t="shared" si="28"/>
        <v>0.11743074461764118</v>
      </c>
      <c r="AG42">
        <f t="shared" si="29"/>
        <v>2.9619608808583511</v>
      </c>
      <c r="AH42">
        <f t="shared" si="30"/>
        <v>2.9619608808583511</v>
      </c>
      <c r="AI42">
        <f t="shared" si="31"/>
        <v>0.80871537230882062</v>
      </c>
      <c r="AJ42">
        <f t="shared" si="32"/>
        <v>1</v>
      </c>
    </row>
    <row r="43" spans="1:36">
      <c r="A43" s="14" t="s">
        <v>92</v>
      </c>
      <c r="B43">
        <v>300</v>
      </c>
      <c r="C43" s="4">
        <v>212.3</v>
      </c>
      <c r="D43" s="4">
        <v>3</v>
      </c>
      <c r="E43">
        <v>0</v>
      </c>
      <c r="F43" s="4">
        <v>317.3</v>
      </c>
      <c r="G43">
        <v>0</v>
      </c>
      <c r="H43">
        <v>200</v>
      </c>
      <c r="I43">
        <v>0</v>
      </c>
      <c r="J43">
        <v>32.4</v>
      </c>
      <c r="K43" s="4">
        <f t="shared" si="34"/>
        <v>33.445453596870408</v>
      </c>
      <c r="L43">
        <v>900</v>
      </c>
      <c r="M43" s="3">
        <f t="shared" si="0"/>
        <v>3</v>
      </c>
      <c r="N43" s="12">
        <f t="shared" si="1"/>
        <v>0.13</v>
      </c>
      <c r="O43" s="4">
        <f t="shared" si="2"/>
        <v>100</v>
      </c>
      <c r="P43" s="3">
        <f t="shared" si="3"/>
        <v>1.5002364066193854</v>
      </c>
      <c r="Q43">
        <v>2500</v>
      </c>
      <c r="R43">
        <f t="shared" si="35"/>
        <v>87.699999999999989</v>
      </c>
      <c r="T43" s="7">
        <f t="shared" si="36"/>
        <v>1782.886278380691</v>
      </c>
      <c r="U43">
        <f t="shared" si="37"/>
        <v>1526</v>
      </c>
      <c r="V43">
        <f t="shared" si="38"/>
        <v>1924</v>
      </c>
      <c r="W43" s="3">
        <f t="shared" si="39"/>
        <v>1.4022206745966033</v>
      </c>
      <c r="X43" s="3">
        <f t="shared" si="40"/>
        <v>1.6382699868938402</v>
      </c>
      <c r="Y43" s="3">
        <f t="shared" si="41"/>
        <v>1.2993762993762994</v>
      </c>
      <c r="Z43" s="3">
        <f t="shared" si="33"/>
        <v>0.45763797024979519</v>
      </c>
      <c r="AB43">
        <f t="shared" si="24"/>
        <v>2799.1590543485058</v>
      </c>
      <c r="AC43">
        <f t="shared" si="25"/>
        <v>0</v>
      </c>
      <c r="AD43">
        <f t="shared" si="26"/>
        <v>32487.767263468057</v>
      </c>
      <c r="AE43">
        <f t="shared" si="27"/>
        <v>1940.7768272811459</v>
      </c>
      <c r="AF43">
        <f t="shared" si="28"/>
        <v>0.11752522890580164</v>
      </c>
      <c r="AG43">
        <f t="shared" si="29"/>
        <v>2.9605903155418081</v>
      </c>
      <c r="AH43">
        <f t="shared" si="30"/>
        <v>2.9605903155418081</v>
      </c>
      <c r="AI43">
        <f t="shared" si="31"/>
        <v>0.80876261445290076</v>
      </c>
      <c r="AJ43">
        <f t="shared" si="32"/>
        <v>1</v>
      </c>
    </row>
    <row r="44" spans="1:36">
      <c r="A44" s="14" t="s">
        <v>93</v>
      </c>
      <c r="B44">
        <v>300</v>
      </c>
      <c r="C44" s="4">
        <v>210</v>
      </c>
      <c r="D44">
        <v>3.8</v>
      </c>
      <c r="E44">
        <v>0</v>
      </c>
      <c r="F44" s="4">
        <v>315</v>
      </c>
      <c r="G44">
        <v>0</v>
      </c>
      <c r="H44">
        <v>200</v>
      </c>
      <c r="I44">
        <v>0</v>
      </c>
      <c r="J44">
        <v>32.4</v>
      </c>
      <c r="K44" s="4">
        <f t="shared" si="34"/>
        <v>33.445453596870408</v>
      </c>
      <c r="L44">
        <v>900</v>
      </c>
      <c r="M44" s="3">
        <f t="shared" si="0"/>
        <v>3</v>
      </c>
      <c r="N44" s="12">
        <f t="shared" si="1"/>
        <v>0.12</v>
      </c>
      <c r="O44" s="4">
        <f t="shared" si="2"/>
        <v>78.94736842105263</v>
      </c>
      <c r="P44" s="3">
        <f t="shared" si="3"/>
        <v>1.175811870100784</v>
      </c>
      <c r="Q44">
        <v>2930</v>
      </c>
      <c r="R44">
        <f t="shared" si="35"/>
        <v>90</v>
      </c>
      <c r="T44" s="7">
        <f t="shared" si="36"/>
        <v>2009.284051048021</v>
      </c>
      <c r="U44">
        <f t="shared" si="37"/>
        <v>1694</v>
      </c>
      <c r="V44">
        <f t="shared" si="38"/>
        <v>2147</v>
      </c>
      <c r="W44" s="3">
        <f t="shared" si="39"/>
        <v>1.4582308551504919</v>
      </c>
      <c r="X44" s="3">
        <f t="shared" si="40"/>
        <v>1.7296340023612751</v>
      </c>
      <c r="Y44" s="3">
        <f t="shared" si="41"/>
        <v>1.3646949231485794</v>
      </c>
      <c r="Z44" s="3">
        <f t="shared" si="33"/>
        <v>0.51393701222127219</v>
      </c>
      <c r="AB44">
        <f t="shared" si="24"/>
        <v>3536.0510271745429</v>
      </c>
      <c r="AC44">
        <f t="shared" si="25"/>
        <v>0</v>
      </c>
      <c r="AD44">
        <f t="shared" si="26"/>
        <v>32513.724672768334</v>
      </c>
      <c r="AE44">
        <f t="shared" si="27"/>
        <v>2167.3007529576753</v>
      </c>
      <c r="AF44">
        <f t="shared" si="28"/>
        <v>0.11678330582293467</v>
      </c>
      <c r="AG44">
        <f t="shared" si="29"/>
        <v>2.9713606310975713</v>
      </c>
      <c r="AH44">
        <f t="shared" si="30"/>
        <v>2.9713606310975713</v>
      </c>
      <c r="AI44">
        <f t="shared" si="31"/>
        <v>0.80839165291146731</v>
      </c>
      <c r="AJ44">
        <f t="shared" si="32"/>
        <v>1</v>
      </c>
    </row>
    <row r="45" spans="1:36">
      <c r="A45" s="14" t="s">
        <v>94</v>
      </c>
      <c r="B45">
        <v>300</v>
      </c>
      <c r="C45" s="4">
        <v>211.3</v>
      </c>
      <c r="D45">
        <v>3.8</v>
      </c>
      <c r="E45">
        <v>0</v>
      </c>
      <c r="F45" s="4">
        <v>315</v>
      </c>
      <c r="G45">
        <v>0</v>
      </c>
      <c r="H45">
        <v>200</v>
      </c>
      <c r="I45">
        <v>0</v>
      </c>
      <c r="J45">
        <v>32.4</v>
      </c>
      <c r="K45" s="4">
        <f t="shared" si="34"/>
        <v>33.445453596870408</v>
      </c>
      <c r="L45">
        <v>900</v>
      </c>
      <c r="M45" s="3">
        <f t="shared" si="0"/>
        <v>3</v>
      </c>
      <c r="N45" s="12">
        <f t="shared" si="1"/>
        <v>0.12</v>
      </c>
      <c r="O45" s="4">
        <f t="shared" si="2"/>
        <v>78.94736842105263</v>
      </c>
      <c r="P45" s="3">
        <f t="shared" si="3"/>
        <v>1.175811870100784</v>
      </c>
      <c r="Q45">
        <v>2650</v>
      </c>
      <c r="R45">
        <f t="shared" si="35"/>
        <v>88.699999999999989</v>
      </c>
      <c r="T45" s="7">
        <f t="shared" si="36"/>
        <v>1997.4375900561599</v>
      </c>
      <c r="U45">
        <f t="shared" si="37"/>
        <v>1672</v>
      </c>
      <c r="V45">
        <f t="shared" si="38"/>
        <v>2130</v>
      </c>
      <c r="W45" s="3">
        <f t="shared" si="39"/>
        <v>1.3266997743471387</v>
      </c>
      <c r="X45" s="3">
        <f t="shared" si="40"/>
        <v>1.5849282296650717</v>
      </c>
      <c r="Y45" s="3">
        <f t="shared" si="41"/>
        <v>1.244131455399061</v>
      </c>
      <c r="Z45" s="3">
        <f t="shared" si="33"/>
        <v>0.51726331824761485</v>
      </c>
      <c r="AB45">
        <f t="shared" si="24"/>
        <v>3536.0510271745429</v>
      </c>
      <c r="AC45">
        <f t="shared" si="25"/>
        <v>0</v>
      </c>
      <c r="AD45">
        <f t="shared" si="26"/>
        <v>32083.569952657184</v>
      </c>
      <c r="AE45">
        <f t="shared" si="27"/>
        <v>2153.3637400260736</v>
      </c>
      <c r="AF45">
        <f t="shared" si="28"/>
        <v>0.11662147448300059</v>
      </c>
      <c r="AG45">
        <f t="shared" si="29"/>
        <v>2.9737123833445054</v>
      </c>
      <c r="AH45">
        <f t="shared" si="30"/>
        <v>2.9737123833445054</v>
      </c>
      <c r="AI45">
        <f t="shared" si="31"/>
        <v>0.80831073724150027</v>
      </c>
      <c r="AJ45">
        <f t="shared" si="32"/>
        <v>1</v>
      </c>
    </row>
    <row r="46" spans="1:36">
      <c r="A46" s="14" t="s">
        <v>95</v>
      </c>
      <c r="B46">
        <v>300</v>
      </c>
      <c r="C46" s="4">
        <v>208.3</v>
      </c>
      <c r="D46">
        <v>4.75</v>
      </c>
      <c r="E46">
        <v>0</v>
      </c>
      <c r="F46" s="4">
        <v>315.8</v>
      </c>
      <c r="G46">
        <v>0</v>
      </c>
      <c r="H46">
        <v>200</v>
      </c>
      <c r="I46">
        <v>0</v>
      </c>
      <c r="J46">
        <v>32.4</v>
      </c>
      <c r="K46" s="4">
        <f t="shared" si="34"/>
        <v>33.445453596870408</v>
      </c>
      <c r="L46">
        <v>900</v>
      </c>
      <c r="M46" s="3">
        <f t="shared" si="0"/>
        <v>3</v>
      </c>
      <c r="N46" s="12">
        <f t="shared" si="1"/>
        <v>0.12</v>
      </c>
      <c r="O46" s="4">
        <f t="shared" si="2"/>
        <v>63.157894736842103</v>
      </c>
      <c r="P46" s="3">
        <f t="shared" si="3"/>
        <v>0.94303844718178431</v>
      </c>
      <c r="Q46">
        <v>3100</v>
      </c>
      <c r="R46">
        <f t="shared" si="35"/>
        <v>91.699999999999989</v>
      </c>
      <c r="T46" s="7">
        <f t="shared" si="36"/>
        <v>2278.2331230556943</v>
      </c>
      <c r="U46">
        <f t="shared" si="37"/>
        <v>1885</v>
      </c>
      <c r="V46">
        <f t="shared" si="38"/>
        <v>2408</v>
      </c>
      <c r="W46" s="3">
        <f t="shared" si="39"/>
        <v>1.3607035946532573</v>
      </c>
      <c r="X46" s="3">
        <f t="shared" si="40"/>
        <v>1.6445623342175066</v>
      </c>
      <c r="Y46" s="3">
        <f t="shared" si="41"/>
        <v>1.287375415282392</v>
      </c>
      <c r="Z46" s="3">
        <f t="shared" si="33"/>
        <v>0.57147008723940274</v>
      </c>
      <c r="AB46">
        <f t="shared" si="24"/>
        <v>4405.8873471188354</v>
      </c>
      <c r="AC46">
        <f t="shared" si="25"/>
        <v>0</v>
      </c>
      <c r="AD46">
        <f t="shared" si="26"/>
        <v>32202.392840797595</v>
      </c>
      <c r="AE46">
        <f t="shared" si="27"/>
        <v>2434.7367522619702</v>
      </c>
      <c r="AF46">
        <f t="shared" si="28"/>
        <v>0.1163323717929509</v>
      </c>
      <c r="AG46">
        <f t="shared" si="29"/>
        <v>2.9779158741889558</v>
      </c>
      <c r="AH46">
        <f t="shared" si="30"/>
        <v>2.9779158741889558</v>
      </c>
      <c r="AI46">
        <f t="shared" si="31"/>
        <v>0.80816618589647549</v>
      </c>
      <c r="AJ46">
        <f t="shared" si="32"/>
        <v>1</v>
      </c>
    </row>
    <row r="47" spans="1:36">
      <c r="A47" s="14" t="s">
        <v>96</v>
      </c>
      <c r="B47">
        <v>300</v>
      </c>
      <c r="C47" s="4">
        <v>207.7</v>
      </c>
      <c r="D47">
        <v>4.75</v>
      </c>
      <c r="E47">
        <v>0</v>
      </c>
      <c r="F47" s="4">
        <v>315.8</v>
      </c>
      <c r="G47">
        <v>0</v>
      </c>
      <c r="H47">
        <v>200</v>
      </c>
      <c r="I47">
        <v>0</v>
      </c>
      <c r="J47">
        <v>31.4</v>
      </c>
      <c r="K47" s="4">
        <f t="shared" si="34"/>
        <v>33.194913964651441</v>
      </c>
      <c r="L47">
        <v>900</v>
      </c>
      <c r="M47" s="3">
        <f t="shared" si="0"/>
        <v>3</v>
      </c>
      <c r="N47" s="12">
        <f t="shared" si="1"/>
        <v>0.12</v>
      </c>
      <c r="O47" s="4">
        <f t="shared" si="2"/>
        <v>63.157894736842103</v>
      </c>
      <c r="P47" s="3">
        <f t="shared" si="3"/>
        <v>0.94303844718178431</v>
      </c>
      <c r="Q47">
        <v>2750</v>
      </c>
      <c r="R47">
        <f t="shared" si="35"/>
        <v>92.300000000000011</v>
      </c>
      <c r="T47" s="7">
        <f t="shared" si="36"/>
        <v>2256.0932734754933</v>
      </c>
      <c r="U47">
        <f t="shared" si="37"/>
        <v>1868</v>
      </c>
      <c r="V47">
        <f t="shared" si="38"/>
        <v>2383</v>
      </c>
      <c r="W47" s="3">
        <f t="shared" si="39"/>
        <v>1.2189212353634862</v>
      </c>
      <c r="X47" s="3">
        <f t="shared" si="40"/>
        <v>1.4721627408993576</v>
      </c>
      <c r="Y47" s="3">
        <f t="shared" si="41"/>
        <v>1.1540075535039866</v>
      </c>
      <c r="Z47" s="3">
        <f t="shared" si="33"/>
        <v>0.57764980096312146</v>
      </c>
      <c r="AB47">
        <f t="shared" si="24"/>
        <v>4405.8873471188354</v>
      </c>
      <c r="AC47">
        <f t="shared" si="25"/>
        <v>0</v>
      </c>
      <c r="AD47">
        <f t="shared" si="26"/>
        <v>32398.428222381608</v>
      </c>
      <c r="AE47">
        <f t="shared" si="27"/>
        <v>2408.6898704029109</v>
      </c>
      <c r="AF47">
        <f t="shared" si="28"/>
        <v>0.11577724036576512</v>
      </c>
      <c r="AG47">
        <f t="shared" si="29"/>
        <v>2.9859953328074522</v>
      </c>
      <c r="AH47">
        <f t="shared" si="30"/>
        <v>2.9859953328074522</v>
      </c>
      <c r="AI47">
        <f t="shared" si="31"/>
        <v>0.80788862018288254</v>
      </c>
      <c r="AJ47">
        <f t="shared" si="32"/>
        <v>1</v>
      </c>
    </row>
    <row r="48" spans="1:36">
      <c r="A48" s="14" t="s">
        <v>97</v>
      </c>
      <c r="B48">
        <v>300</v>
      </c>
      <c r="C48" s="4">
        <v>207.8</v>
      </c>
      <c r="D48">
        <v>4.75</v>
      </c>
      <c r="E48">
        <v>0</v>
      </c>
      <c r="F48" s="4">
        <v>315.8</v>
      </c>
      <c r="G48">
        <v>0</v>
      </c>
      <c r="H48">
        <v>200</v>
      </c>
      <c r="I48">
        <v>0</v>
      </c>
      <c r="J48">
        <v>31.4</v>
      </c>
      <c r="K48" s="4">
        <f t="shared" si="34"/>
        <v>33.194913964651441</v>
      </c>
      <c r="L48">
        <v>900</v>
      </c>
      <c r="M48" s="3">
        <f t="shared" si="0"/>
        <v>3</v>
      </c>
      <c r="N48" s="12">
        <f t="shared" si="1"/>
        <v>0.12</v>
      </c>
      <c r="O48" s="4">
        <f t="shared" si="2"/>
        <v>63.157894736842103</v>
      </c>
      <c r="P48" s="3">
        <f t="shared" si="3"/>
        <v>0.94303844718178431</v>
      </c>
      <c r="Q48">
        <v>3000</v>
      </c>
      <c r="R48">
        <f t="shared" si="35"/>
        <v>92.199999999999989</v>
      </c>
      <c r="T48" s="7">
        <f t="shared" si="36"/>
        <v>2255.2222908669291</v>
      </c>
      <c r="U48">
        <f t="shared" si="37"/>
        <v>1867</v>
      </c>
      <c r="V48">
        <f t="shared" si="38"/>
        <v>2382</v>
      </c>
      <c r="W48" s="3">
        <f t="shared" si="39"/>
        <v>1.3302458086500959</v>
      </c>
      <c r="X48" s="3">
        <f t="shared" si="40"/>
        <v>1.6068559185859668</v>
      </c>
      <c r="Y48" s="3">
        <f t="shared" si="41"/>
        <v>1.2594458438287153</v>
      </c>
      <c r="Z48" s="3">
        <f t="shared" si="33"/>
        <v>0.57789564466832932</v>
      </c>
      <c r="AB48">
        <f t="shared" si="24"/>
        <v>4405.8873471188354</v>
      </c>
      <c r="AC48">
        <f t="shared" si="25"/>
        <v>0</v>
      </c>
      <c r="AD48">
        <f t="shared" si="26"/>
        <v>32365.794928692438</v>
      </c>
      <c r="AE48">
        <f t="shared" si="27"/>
        <v>2407.665184981071</v>
      </c>
      <c r="AF48">
        <f t="shared" si="28"/>
        <v>0.11576637490745299</v>
      </c>
      <c r="AG48">
        <f t="shared" si="29"/>
        <v>2.98615357471874</v>
      </c>
      <c r="AH48">
        <f t="shared" si="30"/>
        <v>2.98615357471874</v>
      </c>
      <c r="AI48">
        <f t="shared" si="31"/>
        <v>0.80788318745372645</v>
      </c>
      <c r="AJ48">
        <f t="shared" si="32"/>
        <v>1</v>
      </c>
    </row>
    <row r="49" spans="1:36">
      <c r="A49" s="14" t="s">
        <v>98</v>
      </c>
      <c r="B49">
        <v>360</v>
      </c>
      <c r="C49" s="4">
        <v>252</v>
      </c>
      <c r="D49">
        <v>3</v>
      </c>
      <c r="E49">
        <v>0</v>
      </c>
      <c r="F49" s="4">
        <v>350.1</v>
      </c>
      <c r="G49">
        <v>0</v>
      </c>
      <c r="H49">
        <v>200</v>
      </c>
      <c r="I49">
        <v>0</v>
      </c>
      <c r="J49">
        <v>20.2</v>
      </c>
      <c r="K49" s="4">
        <f t="shared" si="34"/>
        <v>30.02599537158882</v>
      </c>
      <c r="L49">
        <v>900</v>
      </c>
      <c r="M49" s="3">
        <f t="shared" si="0"/>
        <v>2.5</v>
      </c>
      <c r="N49" s="12">
        <f t="shared" si="1"/>
        <v>0.1</v>
      </c>
      <c r="O49" s="4">
        <f t="shared" si="2"/>
        <v>120</v>
      </c>
      <c r="P49" s="3">
        <f t="shared" si="3"/>
        <v>1.9863829787234044</v>
      </c>
      <c r="Q49">
        <v>2360</v>
      </c>
      <c r="R49">
        <f t="shared" si="35"/>
        <v>108</v>
      </c>
      <c r="T49" s="7">
        <f t="shared" si="36"/>
        <v>2011.5149977789326</v>
      </c>
      <c r="U49">
        <f t="shared" si="37"/>
        <v>1698</v>
      </c>
      <c r="V49">
        <f t="shared" si="38"/>
        <v>2155</v>
      </c>
      <c r="W49" s="3">
        <f t="shared" si="39"/>
        <v>1.1732450429680397</v>
      </c>
      <c r="X49" s="3">
        <f t="shared" si="40"/>
        <v>1.3898704358068317</v>
      </c>
      <c r="Y49" s="3">
        <f t="shared" si="41"/>
        <v>1.0951276102088168</v>
      </c>
      <c r="Z49" s="3">
        <f t="shared" si="33"/>
        <v>0.54570353381282144</v>
      </c>
      <c r="AB49">
        <f t="shared" si="24"/>
        <v>3364.6457319946685</v>
      </c>
      <c r="AC49">
        <f t="shared" si="25"/>
        <v>0</v>
      </c>
      <c r="AD49">
        <f t="shared" si="26"/>
        <v>48547.031275923073</v>
      </c>
      <c r="AE49">
        <f t="shared" si="27"/>
        <v>2158.6125025449796</v>
      </c>
      <c r="AF49">
        <f t="shared" si="28"/>
        <v>9.1754911541241976E-2</v>
      </c>
      <c r="AG49">
        <f t="shared" si="29"/>
        <v>3.3456565209500231</v>
      </c>
      <c r="AH49">
        <f t="shared" si="30"/>
        <v>3.3456565209500231</v>
      </c>
      <c r="AI49">
        <f t="shared" si="31"/>
        <v>0.79587745577062097</v>
      </c>
      <c r="AJ49">
        <f t="shared" si="32"/>
        <v>1</v>
      </c>
    </row>
    <row r="50" spans="1:36">
      <c r="A50" s="14" t="s">
        <v>99</v>
      </c>
      <c r="B50">
        <v>360</v>
      </c>
      <c r="C50" s="4">
        <v>256</v>
      </c>
      <c r="D50">
        <v>3</v>
      </c>
      <c r="E50">
        <v>0</v>
      </c>
      <c r="F50" s="4">
        <v>350.1</v>
      </c>
      <c r="G50">
        <v>0</v>
      </c>
      <c r="H50">
        <v>200</v>
      </c>
      <c r="I50">
        <v>0</v>
      </c>
      <c r="J50">
        <v>20.2</v>
      </c>
      <c r="K50" s="4">
        <f t="shared" si="34"/>
        <v>30.02599537158882</v>
      </c>
      <c r="L50">
        <v>900</v>
      </c>
      <c r="M50" s="3">
        <f t="shared" si="0"/>
        <v>2.5</v>
      </c>
      <c r="N50" s="12">
        <f t="shared" si="1"/>
        <v>0.1</v>
      </c>
      <c r="O50" s="4">
        <f t="shared" si="2"/>
        <v>120</v>
      </c>
      <c r="P50" s="3">
        <f t="shared" si="3"/>
        <v>1.9863829787234044</v>
      </c>
      <c r="Q50">
        <v>2640</v>
      </c>
      <c r="R50">
        <f t="shared" si="35"/>
        <v>104</v>
      </c>
      <c r="T50" s="7">
        <f t="shared" si="36"/>
        <v>1984.1128956809671</v>
      </c>
      <c r="U50">
        <f t="shared" si="37"/>
        <v>1642</v>
      </c>
      <c r="V50">
        <f t="shared" si="38"/>
        <v>2115</v>
      </c>
      <c r="W50" s="3">
        <f t="shared" si="39"/>
        <v>1.3305694478105421</v>
      </c>
      <c r="X50" s="3">
        <f t="shared" si="40"/>
        <v>1.607795371498173</v>
      </c>
      <c r="Y50" s="3">
        <f t="shared" si="41"/>
        <v>1.24822695035461</v>
      </c>
      <c r="Z50" s="3">
        <f t="shared" si="33"/>
        <v>0.55397689371335679</v>
      </c>
      <c r="AB50">
        <f t="shared" si="24"/>
        <v>3364.6457319946685</v>
      </c>
      <c r="AC50">
        <f t="shared" si="25"/>
        <v>0</v>
      </c>
      <c r="AD50">
        <f t="shared" si="26"/>
        <v>46951.102207899457</v>
      </c>
      <c r="AE50">
        <f t="shared" si="27"/>
        <v>2126.3747353709023</v>
      </c>
      <c r="AF50">
        <f t="shared" si="28"/>
        <v>9.1573124624460822E-2</v>
      </c>
      <c r="AG50">
        <f t="shared" si="29"/>
        <v>3.3484530260567547</v>
      </c>
      <c r="AH50">
        <f t="shared" si="30"/>
        <v>3.3484530260567547</v>
      </c>
      <c r="AI50">
        <f t="shared" si="31"/>
        <v>0.79578656231223044</v>
      </c>
      <c r="AJ50">
        <f t="shared" si="32"/>
        <v>1</v>
      </c>
    </row>
    <row r="51" spans="1:36">
      <c r="A51" s="14" t="s">
        <v>100</v>
      </c>
      <c r="B51">
        <v>360</v>
      </c>
      <c r="C51" s="4">
        <v>250</v>
      </c>
      <c r="D51">
        <v>3</v>
      </c>
      <c r="E51">
        <v>0</v>
      </c>
      <c r="F51" s="4">
        <v>350.1</v>
      </c>
      <c r="G51">
        <v>0</v>
      </c>
      <c r="H51">
        <v>200</v>
      </c>
      <c r="I51">
        <v>0</v>
      </c>
      <c r="J51">
        <v>20.2</v>
      </c>
      <c r="K51" s="4">
        <f t="shared" si="34"/>
        <v>30.02599537158882</v>
      </c>
      <c r="L51">
        <v>900</v>
      </c>
      <c r="M51" s="3">
        <f t="shared" si="0"/>
        <v>2.5</v>
      </c>
      <c r="N51" s="12">
        <f t="shared" si="1"/>
        <v>0.1</v>
      </c>
      <c r="O51" s="4">
        <f t="shared" si="2"/>
        <v>120</v>
      </c>
      <c r="P51" s="3">
        <f t="shared" si="3"/>
        <v>1.9863829787234044</v>
      </c>
      <c r="Q51">
        <v>2500</v>
      </c>
      <c r="R51">
        <f t="shared" si="35"/>
        <v>110</v>
      </c>
      <c r="T51" s="7">
        <f t="shared" si="36"/>
        <v>2025.0542253903288</v>
      </c>
      <c r="U51">
        <f t="shared" si="37"/>
        <v>1725</v>
      </c>
      <c r="V51">
        <f t="shared" si="38"/>
        <v>2175</v>
      </c>
      <c r="W51" s="3">
        <f t="shared" si="39"/>
        <v>1.2345348428969232</v>
      </c>
      <c r="X51" s="3">
        <f t="shared" si="40"/>
        <v>1.4492753623188406</v>
      </c>
      <c r="Y51" s="3">
        <f t="shared" si="41"/>
        <v>1.1494252873563218</v>
      </c>
      <c r="Z51" s="3">
        <f t="shared" si="33"/>
        <v>0.54170625788543669</v>
      </c>
      <c r="AB51">
        <f t="shared" si="24"/>
        <v>3364.6457319946685</v>
      </c>
      <c r="AC51">
        <f t="shared" si="25"/>
        <v>0</v>
      </c>
      <c r="AD51">
        <f t="shared" si="26"/>
        <v>49335.571031974112</v>
      </c>
      <c r="AE51">
        <f t="shared" si="27"/>
        <v>2174.5410056172109</v>
      </c>
      <c r="AF51">
        <f t="shared" si="28"/>
        <v>9.1848982015897251E-2</v>
      </c>
      <c r="AG51">
        <f t="shared" si="29"/>
        <v>3.3442098361609638</v>
      </c>
      <c r="AH51">
        <f t="shared" si="30"/>
        <v>3.3442098361609638</v>
      </c>
      <c r="AI51">
        <f t="shared" si="31"/>
        <v>0.7959244910079486</v>
      </c>
      <c r="AJ51">
        <f t="shared" si="32"/>
        <v>1</v>
      </c>
    </row>
    <row r="52" spans="1:36">
      <c r="A52" s="14" t="s">
        <v>101</v>
      </c>
      <c r="B52">
        <v>360</v>
      </c>
      <c r="C52" s="4">
        <v>252</v>
      </c>
      <c r="D52">
        <v>3</v>
      </c>
      <c r="E52">
        <v>0</v>
      </c>
      <c r="F52" s="4">
        <v>350.1</v>
      </c>
      <c r="G52">
        <v>0</v>
      </c>
      <c r="H52">
        <v>200</v>
      </c>
      <c r="I52">
        <v>0</v>
      </c>
      <c r="J52">
        <v>20.2</v>
      </c>
      <c r="K52" s="4">
        <f t="shared" si="34"/>
        <v>30.02599537158882</v>
      </c>
      <c r="L52">
        <v>900</v>
      </c>
      <c r="M52" s="3">
        <f t="shared" si="0"/>
        <v>2.5</v>
      </c>
      <c r="N52" s="12">
        <f t="shared" si="1"/>
        <v>0.1</v>
      </c>
      <c r="O52" s="4">
        <f t="shared" si="2"/>
        <v>120</v>
      </c>
      <c r="P52" s="3">
        <f t="shared" si="3"/>
        <v>1.9863829787234044</v>
      </c>
      <c r="Q52">
        <v>2286</v>
      </c>
      <c r="R52">
        <f t="shared" si="35"/>
        <v>108</v>
      </c>
      <c r="T52" s="7">
        <f t="shared" si="36"/>
        <v>2011.5149977789326</v>
      </c>
      <c r="U52">
        <f t="shared" si="37"/>
        <v>1698</v>
      </c>
      <c r="V52">
        <f t="shared" si="38"/>
        <v>2155</v>
      </c>
      <c r="W52" s="3">
        <f t="shared" si="39"/>
        <v>1.1364568509427706</v>
      </c>
      <c r="X52" s="3">
        <f t="shared" si="40"/>
        <v>1.3462897526501767</v>
      </c>
      <c r="Y52" s="3">
        <f t="shared" si="41"/>
        <v>1.0607888631090487</v>
      </c>
      <c r="Z52" s="3">
        <f t="shared" si="33"/>
        <v>0.54570353381282144</v>
      </c>
      <c r="AB52">
        <f t="shared" si="24"/>
        <v>3364.6457319946685</v>
      </c>
      <c r="AC52">
        <f t="shared" si="25"/>
        <v>0</v>
      </c>
      <c r="AD52">
        <f t="shared" si="26"/>
        <v>48547.031275923073</v>
      </c>
      <c r="AE52">
        <f t="shared" si="27"/>
        <v>2158.6125025449796</v>
      </c>
      <c r="AF52">
        <f t="shared" si="28"/>
        <v>9.1754911541241976E-2</v>
      </c>
      <c r="AG52">
        <f t="shared" si="29"/>
        <v>3.3456565209500231</v>
      </c>
      <c r="AH52">
        <f t="shared" si="30"/>
        <v>3.3456565209500231</v>
      </c>
      <c r="AI52">
        <f t="shared" si="31"/>
        <v>0.79587745577062097</v>
      </c>
      <c r="AJ52">
        <f t="shared" si="32"/>
        <v>1</v>
      </c>
    </row>
    <row r="53" spans="1:36">
      <c r="A53" s="14" t="s">
        <v>102</v>
      </c>
      <c r="B53">
        <v>360</v>
      </c>
      <c r="C53" s="4">
        <v>218</v>
      </c>
      <c r="D53">
        <v>3</v>
      </c>
      <c r="E53">
        <v>0</v>
      </c>
      <c r="F53" s="4">
        <v>350.1</v>
      </c>
      <c r="G53">
        <v>0</v>
      </c>
      <c r="H53">
        <v>200</v>
      </c>
      <c r="I53">
        <v>0</v>
      </c>
      <c r="J53">
        <v>20.2</v>
      </c>
      <c r="K53" s="4">
        <f t="shared" si="34"/>
        <v>30.02599537158882</v>
      </c>
      <c r="L53">
        <v>900</v>
      </c>
      <c r="M53" s="3">
        <f t="shared" si="0"/>
        <v>2.5</v>
      </c>
      <c r="N53" s="12">
        <f t="shared" si="1"/>
        <v>0.1</v>
      </c>
      <c r="O53" s="4">
        <f t="shared" si="2"/>
        <v>120</v>
      </c>
      <c r="P53" s="3">
        <f t="shared" si="3"/>
        <v>1.9863829787234044</v>
      </c>
      <c r="Q53">
        <v>3370</v>
      </c>
      <c r="R53">
        <f t="shared" si="35"/>
        <v>142</v>
      </c>
      <c r="T53" s="7">
        <f t="shared" si="36"/>
        <v>2227.0098754981691</v>
      </c>
      <c r="U53">
        <f t="shared" si="37"/>
        <v>2137</v>
      </c>
      <c r="V53">
        <f t="shared" si="38"/>
        <v>2468</v>
      </c>
      <c r="W53" s="3">
        <f t="shared" si="39"/>
        <v>1.5132398096107009</v>
      </c>
      <c r="X53" s="3">
        <f t="shared" si="40"/>
        <v>1.5769770706598034</v>
      </c>
      <c r="Y53" s="3">
        <f t="shared" si="41"/>
        <v>1.3654781199351702</v>
      </c>
      <c r="Z53" s="3">
        <f t="shared" si="33"/>
        <v>0.4883483043323274</v>
      </c>
      <c r="AB53">
        <f t="shared" si="24"/>
        <v>3364.6457319946685</v>
      </c>
      <c r="AC53">
        <f t="shared" si="25"/>
        <v>0</v>
      </c>
      <c r="AD53">
        <f t="shared" si="26"/>
        <v>61097.693927014298</v>
      </c>
      <c r="AE53">
        <f t="shared" si="27"/>
        <v>2412.1358880970224</v>
      </c>
      <c r="AF53">
        <f t="shared" si="28"/>
        <v>9.356788458971424E-2</v>
      </c>
      <c r="AG53">
        <f t="shared" si="29"/>
        <v>3.3178282685423865</v>
      </c>
      <c r="AH53">
        <f t="shared" si="30"/>
        <v>3.3178282685423865</v>
      </c>
      <c r="AI53">
        <f t="shared" si="31"/>
        <v>0.79678394229485716</v>
      </c>
      <c r="AJ53">
        <f t="shared" si="32"/>
        <v>1</v>
      </c>
    </row>
    <row r="54" spans="1:36">
      <c r="A54" s="14" t="s">
        <v>103</v>
      </c>
      <c r="B54">
        <v>360</v>
      </c>
      <c r="C54" s="4">
        <v>225</v>
      </c>
      <c r="D54">
        <v>3</v>
      </c>
      <c r="E54">
        <v>0</v>
      </c>
      <c r="F54" s="4">
        <v>350.1</v>
      </c>
      <c r="G54">
        <v>0</v>
      </c>
      <c r="H54">
        <v>200</v>
      </c>
      <c r="I54">
        <v>0</v>
      </c>
      <c r="J54">
        <v>20.2</v>
      </c>
      <c r="K54" s="4">
        <f t="shared" si="34"/>
        <v>30.02599537158882</v>
      </c>
      <c r="L54">
        <v>900</v>
      </c>
      <c r="M54" s="3">
        <f t="shared" si="0"/>
        <v>2.5</v>
      </c>
      <c r="N54" s="12">
        <f t="shared" si="1"/>
        <v>0.1</v>
      </c>
      <c r="O54" s="4">
        <f t="shared" si="2"/>
        <v>120</v>
      </c>
      <c r="P54" s="3">
        <f t="shared" si="3"/>
        <v>1.9863829787234044</v>
      </c>
      <c r="Q54">
        <v>3050</v>
      </c>
      <c r="R54">
        <f t="shared" si="35"/>
        <v>135</v>
      </c>
      <c r="T54" s="7">
        <f t="shared" si="36"/>
        <v>2185.1920021685473</v>
      </c>
      <c r="U54">
        <f t="shared" si="37"/>
        <v>2052</v>
      </c>
      <c r="V54">
        <f t="shared" si="38"/>
        <v>2408</v>
      </c>
      <c r="W54" s="3">
        <f t="shared" si="39"/>
        <v>1.3957583576057535</v>
      </c>
      <c r="X54" s="3">
        <f t="shared" si="40"/>
        <v>1.4863547758284601</v>
      </c>
      <c r="Y54" s="3">
        <f t="shared" si="41"/>
        <v>1.2666112956810631</v>
      </c>
      <c r="Z54" s="3">
        <f t="shared" si="33"/>
        <v>0.49851594765462293</v>
      </c>
      <c r="AB54">
        <f t="shared" si="24"/>
        <v>3364.6457319946685</v>
      </c>
      <c r="AC54">
        <f t="shared" si="25"/>
        <v>0</v>
      </c>
      <c r="AD54">
        <f t="shared" si="26"/>
        <v>58662.174222318812</v>
      </c>
      <c r="AE54">
        <f t="shared" si="27"/>
        <v>2362.9383900621733</v>
      </c>
      <c r="AF54">
        <f t="shared" si="28"/>
        <v>9.3164923796516225E-2</v>
      </c>
      <c r="AG54">
        <f t="shared" si="29"/>
        <v>3.3240038612066316</v>
      </c>
      <c r="AH54">
        <f t="shared" si="30"/>
        <v>3.3240038612066316</v>
      </c>
      <c r="AI54">
        <f t="shared" si="31"/>
        <v>0.7965824618982581</v>
      </c>
      <c r="AJ54">
        <f t="shared" si="32"/>
        <v>1</v>
      </c>
    </row>
    <row r="55" spans="1:36">
      <c r="A55" s="14" t="s">
        <v>104</v>
      </c>
      <c r="B55">
        <v>360</v>
      </c>
      <c r="C55" s="4">
        <v>184</v>
      </c>
      <c r="D55">
        <v>3</v>
      </c>
      <c r="E55">
        <v>0</v>
      </c>
      <c r="F55" s="4">
        <v>350.1</v>
      </c>
      <c r="G55">
        <v>0</v>
      </c>
      <c r="H55">
        <v>200</v>
      </c>
      <c r="I55">
        <v>0</v>
      </c>
      <c r="J55">
        <v>20.2</v>
      </c>
      <c r="K55" s="4">
        <f t="shared" si="34"/>
        <v>30.02599537158882</v>
      </c>
      <c r="L55">
        <v>900</v>
      </c>
      <c r="M55" s="3">
        <f t="shared" si="0"/>
        <v>2.5</v>
      </c>
      <c r="N55" s="12">
        <f t="shared" si="1"/>
        <v>0.1</v>
      </c>
      <c r="O55" s="4">
        <f t="shared" si="2"/>
        <v>120</v>
      </c>
      <c r="P55" s="3">
        <f t="shared" si="3"/>
        <v>1.9863829787234044</v>
      </c>
      <c r="Q55">
        <v>3673</v>
      </c>
      <c r="R55">
        <f t="shared" si="35"/>
        <v>176</v>
      </c>
      <c r="T55" s="7">
        <f t="shared" si="36"/>
        <v>2411.3267709090901</v>
      </c>
      <c r="U55">
        <f t="shared" si="37"/>
        <v>2512</v>
      </c>
      <c r="V55">
        <f t="shared" si="38"/>
        <v>2735</v>
      </c>
      <c r="W55" s="3">
        <f t="shared" si="39"/>
        <v>1.5232278114737841</v>
      </c>
      <c r="X55" s="3">
        <f t="shared" si="40"/>
        <v>1.4621815286624205</v>
      </c>
      <c r="Y55" s="3">
        <f t="shared" si="41"/>
        <v>1.342961608775137</v>
      </c>
      <c r="Z55" s="3">
        <f t="shared" si="33"/>
        <v>0.44806837134562916</v>
      </c>
      <c r="AB55">
        <f t="shared" si="24"/>
        <v>3364.6457319946685</v>
      </c>
      <c r="AC55">
        <f t="shared" si="25"/>
        <v>0</v>
      </c>
      <c r="AD55">
        <f t="shared" si="26"/>
        <v>71832.516024330616</v>
      </c>
      <c r="AE55">
        <f t="shared" si="27"/>
        <v>2628.979294462812</v>
      </c>
      <c r="AF55">
        <f t="shared" si="28"/>
        <v>9.5625318688651637E-2</v>
      </c>
      <c r="AG55">
        <f t="shared" si="29"/>
        <v>3.2863830310231501</v>
      </c>
      <c r="AH55">
        <f t="shared" si="30"/>
        <v>3.2863830310231501</v>
      </c>
      <c r="AI55">
        <f t="shared" si="31"/>
        <v>0.79781265934432577</v>
      </c>
      <c r="AJ55">
        <f t="shared" si="32"/>
        <v>1</v>
      </c>
    </row>
    <row r="56" spans="1:36">
      <c r="A56" s="14" t="s">
        <v>105</v>
      </c>
      <c r="B56">
        <v>360</v>
      </c>
      <c r="C56" s="4">
        <v>185</v>
      </c>
      <c r="D56">
        <v>3</v>
      </c>
      <c r="E56">
        <v>0</v>
      </c>
      <c r="F56" s="4">
        <v>350.1</v>
      </c>
      <c r="G56">
        <v>0</v>
      </c>
      <c r="H56">
        <v>200</v>
      </c>
      <c r="I56">
        <v>0</v>
      </c>
      <c r="J56">
        <v>20.2</v>
      </c>
      <c r="K56" s="4">
        <f t="shared" si="34"/>
        <v>30.02599537158882</v>
      </c>
      <c r="L56">
        <v>900</v>
      </c>
      <c r="M56" s="3">
        <f t="shared" si="0"/>
        <v>2.5</v>
      </c>
      <c r="N56" s="12">
        <f t="shared" si="1"/>
        <v>0.1</v>
      </c>
      <c r="O56" s="4">
        <f t="shared" si="2"/>
        <v>120</v>
      </c>
      <c r="P56" s="3">
        <f t="shared" si="3"/>
        <v>1.9863829787234044</v>
      </c>
      <c r="Q56">
        <v>3350</v>
      </c>
      <c r="R56">
        <f t="shared" si="35"/>
        <v>175</v>
      </c>
      <c r="T56" s="7">
        <f t="shared" si="36"/>
        <v>2406.350700203308</v>
      </c>
      <c r="U56">
        <f t="shared" si="37"/>
        <v>2502</v>
      </c>
      <c r="V56">
        <f t="shared" si="38"/>
        <v>2728</v>
      </c>
      <c r="W56" s="3">
        <f t="shared" si="39"/>
        <v>1.3921495315362657</v>
      </c>
      <c r="X56" s="3">
        <f t="shared" si="40"/>
        <v>1.3389288569144684</v>
      </c>
      <c r="Y56" s="3">
        <f t="shared" si="41"/>
        <v>1.2280058651026393</v>
      </c>
      <c r="Z56" s="3">
        <f t="shared" si="33"/>
        <v>0.4490683550055562</v>
      </c>
      <c r="AB56">
        <f t="shared" si="24"/>
        <v>3364.6457319946685</v>
      </c>
      <c r="AC56">
        <f t="shared" si="25"/>
        <v>0</v>
      </c>
      <c r="AD56">
        <f t="shared" si="26"/>
        <v>71542.704102036965</v>
      </c>
      <c r="AE56">
        <f t="shared" si="27"/>
        <v>2623.12509363248</v>
      </c>
      <c r="AF56">
        <f t="shared" si="28"/>
        <v>9.5563790031147164E-2</v>
      </c>
      <c r="AG56">
        <f t="shared" si="29"/>
        <v>3.2873213298307697</v>
      </c>
      <c r="AH56">
        <f t="shared" si="30"/>
        <v>3.2873213298307697</v>
      </c>
      <c r="AI56">
        <f t="shared" si="31"/>
        <v>0.79778189501557362</v>
      </c>
      <c r="AJ56">
        <f t="shared" si="32"/>
        <v>1</v>
      </c>
    </row>
    <row r="57" spans="1:36">
      <c r="A57" s="14" t="s">
        <v>106</v>
      </c>
      <c r="B57">
        <v>360</v>
      </c>
      <c r="C57" s="4">
        <v>121</v>
      </c>
      <c r="D57">
        <v>3</v>
      </c>
      <c r="E57">
        <v>0</v>
      </c>
      <c r="F57" s="4">
        <v>350.1</v>
      </c>
      <c r="G57">
        <v>0</v>
      </c>
      <c r="H57">
        <v>200</v>
      </c>
      <c r="I57">
        <v>0</v>
      </c>
      <c r="J57">
        <v>20.2</v>
      </c>
      <c r="K57" s="4">
        <f t="shared" si="34"/>
        <v>30.02599537158882</v>
      </c>
      <c r="L57">
        <v>900</v>
      </c>
      <c r="M57" s="3">
        <f t="shared" si="0"/>
        <v>2.5</v>
      </c>
      <c r="N57" s="12">
        <f t="shared" si="1"/>
        <v>0.11</v>
      </c>
      <c r="O57" s="4">
        <f t="shared" si="2"/>
        <v>120</v>
      </c>
      <c r="P57" s="3">
        <f t="shared" si="3"/>
        <v>1.9863829787234044</v>
      </c>
      <c r="Q57">
        <v>4150</v>
      </c>
      <c r="R57">
        <f t="shared" si="35"/>
        <v>239</v>
      </c>
      <c r="T57" s="7">
        <f t="shared" si="36"/>
        <v>2670.4465503443294</v>
      </c>
      <c r="U57">
        <f t="shared" si="37"/>
        <v>3040</v>
      </c>
      <c r="V57">
        <f t="shared" si="38"/>
        <v>3107</v>
      </c>
      <c r="W57" s="3">
        <f t="shared" si="39"/>
        <v>1.554047205874574</v>
      </c>
      <c r="X57" s="3">
        <f t="shared" si="40"/>
        <v>1.3651315789473684</v>
      </c>
      <c r="Y57" s="3">
        <f t="shared" si="41"/>
        <v>1.335693595107821</v>
      </c>
      <c r="Z57" s="3">
        <f t="shared" si="33"/>
        <v>0.40151066665517321</v>
      </c>
      <c r="AB57">
        <f t="shared" si="24"/>
        <v>3364.6457319946685</v>
      </c>
      <c r="AC57">
        <f t="shared" si="25"/>
        <v>0</v>
      </c>
      <c r="AD57">
        <f t="shared" si="26"/>
        <v>86923.941734012595</v>
      </c>
      <c r="AE57">
        <f t="shared" si="27"/>
        <v>2933.8260937983878</v>
      </c>
      <c r="AF57">
        <f t="shared" si="28"/>
        <v>9.9298314211866356E-2</v>
      </c>
      <c r="AG57">
        <f t="shared" si="29"/>
        <v>3.230603825570888</v>
      </c>
      <c r="AH57">
        <f t="shared" si="30"/>
        <v>3.230603825570888</v>
      </c>
      <c r="AI57">
        <f t="shared" si="31"/>
        <v>0.79964915710593321</v>
      </c>
      <c r="AJ57">
        <f t="shared" si="32"/>
        <v>1</v>
      </c>
    </row>
    <row r="58" spans="1:36">
      <c r="A58" s="14" t="s">
        <v>107</v>
      </c>
      <c r="B58">
        <v>360</v>
      </c>
      <c r="C58" s="4">
        <v>120</v>
      </c>
      <c r="D58">
        <v>3</v>
      </c>
      <c r="E58">
        <v>0</v>
      </c>
      <c r="F58" s="4">
        <v>350.1</v>
      </c>
      <c r="G58">
        <v>0</v>
      </c>
      <c r="H58">
        <v>200</v>
      </c>
      <c r="I58">
        <v>0</v>
      </c>
      <c r="J58">
        <v>20.2</v>
      </c>
      <c r="K58" s="4">
        <f t="shared" si="34"/>
        <v>30.02599537158882</v>
      </c>
      <c r="L58">
        <v>900</v>
      </c>
      <c r="M58" s="3">
        <f t="shared" si="0"/>
        <v>2.5</v>
      </c>
      <c r="N58" s="12">
        <f t="shared" si="1"/>
        <v>0.11</v>
      </c>
      <c r="O58" s="4">
        <f t="shared" si="2"/>
        <v>120</v>
      </c>
      <c r="P58" s="3">
        <f t="shared" si="3"/>
        <v>1.9863829787234044</v>
      </c>
      <c r="Q58">
        <v>4170</v>
      </c>
      <c r="R58">
        <f t="shared" si="35"/>
        <v>240</v>
      </c>
      <c r="T58" s="7">
        <f t="shared" si="36"/>
        <v>2673.6965043825235</v>
      </c>
      <c r="U58">
        <f t="shared" si="37"/>
        <v>3046</v>
      </c>
      <c r="V58">
        <f t="shared" si="38"/>
        <v>3112</v>
      </c>
      <c r="W58" s="3">
        <f t="shared" si="39"/>
        <v>1.5596384979240716</v>
      </c>
      <c r="X58" s="3">
        <f t="shared" si="40"/>
        <v>1.3690085357846355</v>
      </c>
      <c r="Y58" s="3">
        <f t="shared" si="41"/>
        <v>1.3399742930591259</v>
      </c>
      <c r="Z58" s="3">
        <f t="shared" si="33"/>
        <v>0.40098808351644544</v>
      </c>
      <c r="AB58">
        <f t="shared" si="24"/>
        <v>3364.6457319946685</v>
      </c>
      <c r="AC58">
        <f t="shared" si="25"/>
        <v>0</v>
      </c>
      <c r="AD58">
        <f t="shared" si="26"/>
        <v>87113.222691391376</v>
      </c>
      <c r="AE58">
        <f t="shared" si="27"/>
        <v>2937.6495691374394</v>
      </c>
      <c r="AF58">
        <f t="shared" si="28"/>
        <v>9.9350407907786445E-2</v>
      </c>
      <c r="AG58">
        <f t="shared" si="29"/>
        <v>3.2298160140804915</v>
      </c>
      <c r="AH58">
        <f t="shared" si="30"/>
        <v>3.2298160140804915</v>
      </c>
      <c r="AI58">
        <f t="shared" si="31"/>
        <v>0.79967520395389324</v>
      </c>
      <c r="AJ58">
        <f t="shared" si="32"/>
        <v>1</v>
      </c>
    </row>
    <row r="59" spans="1:36">
      <c r="A59" s="14"/>
    </row>
    <row r="60" spans="1:36">
      <c r="A60" s="20" t="s">
        <v>108</v>
      </c>
      <c r="B60" s="20">
        <v>2006</v>
      </c>
      <c r="C60" s="21" t="s">
        <v>109</v>
      </c>
      <c r="H60" s="20" t="s">
        <v>68</v>
      </c>
    </row>
    <row r="61" spans="1:36">
      <c r="A61" s="6" t="s">
        <v>110</v>
      </c>
      <c r="B61">
        <v>218</v>
      </c>
      <c r="C61">
        <v>160</v>
      </c>
      <c r="D61">
        <v>4.5</v>
      </c>
      <c r="E61">
        <v>0</v>
      </c>
      <c r="F61" s="4">
        <v>296</v>
      </c>
      <c r="G61">
        <v>0</v>
      </c>
      <c r="H61">
        <v>200</v>
      </c>
      <c r="I61">
        <v>0</v>
      </c>
      <c r="J61" s="4">
        <v>21.4</v>
      </c>
      <c r="K61" s="4">
        <f>22*((J61+8)/10)^0.3</f>
        <v>30.403730897201996</v>
      </c>
      <c r="L61">
        <v>438</v>
      </c>
      <c r="M61" s="3">
        <f>L61/B61</f>
        <v>2.0091743119266057</v>
      </c>
      <c r="N61" s="12">
        <f>ROUND(SQRT((64*AE61*L61*L61)/(PI()^3*((B61^4-(B61-2*D61)^4)*H61+((C61+2*E61)^4-C61^4)*I61+((B61-2*D61)^4-(C61+2*E61)^4)*K61*0.6/1.35))),2)</f>
        <v>7.0000000000000007E-2</v>
      </c>
      <c r="O61" s="4">
        <f>B61/D61</f>
        <v>48.444444444444443</v>
      </c>
      <c r="P61" s="3">
        <f>O61/(90*235/F61)</f>
        <v>0.67799317047543994</v>
      </c>
      <c r="Q61" s="7">
        <v>1460</v>
      </c>
      <c r="R61">
        <f>B61-C61</f>
        <v>58</v>
      </c>
      <c r="T61" s="7">
        <f>ROUND((F61*AB61+G61*AC61+0.85*J61*AD61)/1000,0)</f>
        <v>1152</v>
      </c>
      <c r="U61">
        <f>ROUND((0.85*J61*AD61+6*D61*F61*AD61/(B61-2*D61)+(G61+2*E61*(C61+2*E61)/(B61-2*D61))*AC61)/1000,0)</f>
        <v>801</v>
      </c>
      <c r="V61">
        <f>ROUND(0.001*(AI61*F61*AB61+AI61*G61*AC61+J61*AD61*(1+AG61*D61*(F61+G61)/(B61*2*J61))),0)</f>
        <v>1165</v>
      </c>
      <c r="W61" s="3">
        <f>Q61/T61</f>
        <v>1.2673611111111112</v>
      </c>
      <c r="X61" s="3">
        <f>Q61/U61</f>
        <v>1.8227215980024969</v>
      </c>
      <c r="Y61" s="3">
        <f>Q61/V61</f>
        <v>1.2532188841201717</v>
      </c>
      <c r="Z61" s="3">
        <f>F61*AB61/(F61*AB61+G61*AC61+J61*AD61)</f>
        <v>0.74618353734637022</v>
      </c>
      <c r="AB61">
        <f>0.25*PI()*(B61*B61-(B61-2*D61)^2)</f>
        <v>3018.2851419363938</v>
      </c>
      <c r="AC61">
        <f>0.25*PI()*((C61+2*E61)^2-C61*C61)</f>
        <v>0</v>
      </c>
      <c r="AD61">
        <f>0.25*PI()*((B61-2*D61)^2-(C61+2*E61)^2)</f>
        <v>14200.784192389263</v>
      </c>
      <c r="AE61">
        <f>0.001*(F61*AB61+G61*AC61+J61*AD61)</f>
        <v>1197.3091837303029</v>
      </c>
      <c r="AF61">
        <f>SQRT((64*AE61*L61*L61)/(PI()^3*((B61^4-(B61-2*D61)^4)*H61+((C61+2*E61)^4-C61^4)*I61+((B61-2*D61)^4-(C61+2*E61)^4)*K61*0.6)))</f>
        <v>7.1419015932622995E-2</v>
      </c>
      <c r="AG61">
        <f>IF(N61&gt;0.5,0,AH61)</f>
        <v>3.6654596944718074</v>
      </c>
      <c r="AH61">
        <f>IF((4.9-18.5*AF61+17*AF61*AF61)&lt;0,0,(4.9-18.5*AF61+17*AF61*AF61))</f>
        <v>3.6654596944718074</v>
      </c>
      <c r="AI61">
        <f>IF((0.25*(3+2*AF61))&gt;1,1,(0.25*(3+2*AF61)))</f>
        <v>0.78570950796631145</v>
      </c>
      <c r="AJ61">
        <f>IF(N61&lt;0.2,1,(1/((0.5*(1+0.21*(N61-0.2)+N61*N61))+SQRT((0.5*(1+0.21*(N61-0.2)+N61*N61)^2-N61*N61)))))</f>
        <v>1</v>
      </c>
    </row>
    <row r="62" spans="1:36">
      <c r="A62" s="21" t="s">
        <v>111</v>
      </c>
      <c r="B62">
        <v>159.80000000000001</v>
      </c>
      <c r="C62">
        <v>106.1</v>
      </c>
      <c r="D62">
        <v>4.8499999999999996</v>
      </c>
      <c r="E62">
        <v>0</v>
      </c>
      <c r="F62" s="4">
        <v>349</v>
      </c>
      <c r="G62">
        <v>0</v>
      </c>
      <c r="H62">
        <v>200</v>
      </c>
      <c r="I62">
        <v>0</v>
      </c>
      <c r="J62" s="4">
        <v>16.600000000000001</v>
      </c>
      <c r="K62" s="4">
        <f t="shared" ref="K62:K91" si="42">22*((J62+8)/10)^0.3</f>
        <v>28.820612943655725</v>
      </c>
      <c r="L62">
        <v>438</v>
      </c>
      <c r="M62" s="3">
        <f t="shared" ref="M62:M91" si="43">L62/B62</f>
        <v>2.7409261576971211</v>
      </c>
      <c r="N62" s="12">
        <f t="shared" ref="N62:N91" si="44">ROUND(SQRT((64*AE62*L62*L62)/(PI()^3*((B62^4-(B62-2*D62)^4)*H62+((C62+2*E62)^4-C62^4)*I62+((B62-2*D62)^4-(C62+2*E62)^4)*K62*0.6/1.35))),2)</f>
        <v>0.11</v>
      </c>
      <c r="O62" s="4">
        <f t="shared" ref="O62:O91" si="45">B62/D62</f>
        <v>32.948453608247426</v>
      </c>
      <c r="P62" s="3">
        <f t="shared" ref="P62:P91" si="46">O62/(90*235/F62)</f>
        <v>0.54368843069874007</v>
      </c>
      <c r="Q62">
        <v>1130</v>
      </c>
      <c r="R62">
        <f t="shared" ref="R62:R91" si="47">B62-C62</f>
        <v>53.700000000000017</v>
      </c>
      <c r="T62" s="7">
        <f t="shared" ref="T62:T91" si="48">ROUND((F62*AB62+G62*AC62+0.85*J62*AD62)/1000,0)</f>
        <v>949</v>
      </c>
      <c r="U62">
        <f t="shared" ref="U62:U91" si="49">ROUND((0.85*J62*AD62+6*D62*F62*AD62/(B62-2*D62)+(G62+2*E62*(C62+2*E62)/(B62-2*D62))*AC62)/1000,0)</f>
        <v>724</v>
      </c>
      <c r="V62">
        <f t="shared" ref="V62:V91" si="50">ROUND(0.001*(AI62*F62*AB62+AI62*G62*AC62+J62*AD62*(1+AG62*D62*(F62+G62)/(B62*2*J62))),0)</f>
        <v>956</v>
      </c>
      <c r="W62" s="3">
        <f t="shared" ref="W62:W91" si="51">Q62/T62</f>
        <v>1.1907270811380399</v>
      </c>
      <c r="X62" s="3">
        <f t="shared" ref="X62:X91" si="52">Q62/U62</f>
        <v>1.5607734806629834</v>
      </c>
      <c r="Y62" s="3">
        <f t="shared" ref="Y62:Y91" si="53">Q62/V62</f>
        <v>1.1820083682008369</v>
      </c>
      <c r="Z62" s="3">
        <f t="shared" ref="Z62:Z91" si="54">F62*AB62/(F62*AB62+G62*AC62+J62*AD62)</f>
        <v>0.84863008221872738</v>
      </c>
      <c r="AB62">
        <f t="shared" ref="AB62:AB91" si="55">0.25*PI()*(B62*B62-(B62-2*D62)^2)</f>
        <v>2360.9304411176304</v>
      </c>
      <c r="AC62">
        <f t="shared" ref="AC62:AC91" si="56">0.25*PI()*((C62+2*E62)^2-C62*C62)</f>
        <v>0</v>
      </c>
      <c r="AD62">
        <f t="shared" ref="AD62:AD91" si="57">0.25*PI()*((B62-2*D62)^2-(C62+2*E62)^2)</f>
        <v>8853.6364163467606</v>
      </c>
      <c r="AE62">
        <f t="shared" ref="AE62:AE91" si="58">0.001*(F62*AB62+G62*AC62+J62*AD62)</f>
        <v>970.93508846140924</v>
      </c>
      <c r="AF62">
        <f t="shared" ref="AF62:AF91" si="59">SQRT((64*AE62*L62*L62)/(PI()^3*((B62^4-(B62-2*D62)^4)*H62+((C62+2*E62)^4-C62^4)*I62+((B62-2*D62)^4-(C62+2*E62)^4)*K62*0.6)))</f>
        <v>0.10409239137376519</v>
      </c>
      <c r="AG62">
        <f t="shared" ref="AG62:AG91" si="60">IF(N62&gt;0.5,0,AH62)</f>
        <v>3.1584896005977989</v>
      </c>
      <c r="AH62">
        <f t="shared" ref="AH62:AH91" si="61">IF((4.9-18.5*AF62+17*AF62*AF62)&lt;0,0,(4.9-18.5*AF62+17*AF62*AF62))</f>
        <v>3.1584896005977989</v>
      </c>
      <c r="AI62">
        <f t="shared" ref="AI62:AI91" si="62">IF((0.25*(3+2*AF62))&gt;1,1,(0.25*(3+2*AF62)))</f>
        <v>0.80204619568688262</v>
      </c>
      <c r="AJ62">
        <f t="shared" ref="AJ62:AJ91" si="63">IF(N62&lt;0.2,1,(1/((0.5*(1+0.21*(N62-0.2)+N62*N62))+SQRT((0.5*(1+0.21*(N62-0.2)+N62*N62)^2-N62*N62)))))</f>
        <v>1</v>
      </c>
    </row>
    <row r="63" spans="1:36">
      <c r="A63" s="21" t="s">
        <v>112</v>
      </c>
      <c r="B63" s="2">
        <v>159.80000000000001</v>
      </c>
      <c r="C63">
        <v>93.1</v>
      </c>
      <c r="D63">
        <v>4.8499999999999996</v>
      </c>
      <c r="E63">
        <v>0</v>
      </c>
      <c r="F63" s="4">
        <v>349</v>
      </c>
      <c r="G63">
        <v>0</v>
      </c>
      <c r="H63">
        <v>200</v>
      </c>
      <c r="I63">
        <v>0</v>
      </c>
      <c r="J63" s="4">
        <v>22.5</v>
      </c>
      <c r="K63" s="4">
        <f t="shared" si="42"/>
        <v>30.740620721677693</v>
      </c>
      <c r="L63">
        <v>438</v>
      </c>
      <c r="M63" s="3">
        <f t="shared" si="43"/>
        <v>2.7409261576971211</v>
      </c>
      <c r="N63" s="12">
        <f t="shared" si="44"/>
        <v>0.11</v>
      </c>
      <c r="O63" s="4">
        <f t="shared" si="45"/>
        <v>32.948453608247426</v>
      </c>
      <c r="P63" s="3">
        <f t="shared" si="46"/>
        <v>0.54368843069874007</v>
      </c>
      <c r="Q63">
        <v>1340</v>
      </c>
      <c r="R63">
        <f t="shared" si="47"/>
        <v>66.700000000000017</v>
      </c>
      <c r="T63" s="7">
        <f t="shared" si="48"/>
        <v>1032</v>
      </c>
      <c r="U63">
        <f t="shared" si="49"/>
        <v>945</v>
      </c>
      <c r="V63">
        <f t="shared" si="50"/>
        <v>1087</v>
      </c>
      <c r="W63" s="3">
        <f t="shared" si="51"/>
        <v>1.2984496124031009</v>
      </c>
      <c r="X63" s="3">
        <f t="shared" si="52"/>
        <v>1.4179894179894179</v>
      </c>
      <c r="Y63" s="3">
        <f t="shared" si="53"/>
        <v>1.232750689972401</v>
      </c>
      <c r="Z63" s="3">
        <f t="shared" si="54"/>
        <v>0.77082875905981674</v>
      </c>
      <c r="AB63">
        <f t="shared" si="55"/>
        <v>2360.9304411176304</v>
      </c>
      <c r="AC63">
        <f t="shared" si="56"/>
        <v>0</v>
      </c>
      <c r="AD63">
        <f t="shared" si="57"/>
        <v>10887.503500280793</v>
      </c>
      <c r="AE63">
        <f t="shared" si="58"/>
        <v>1068.9335527063708</v>
      </c>
      <c r="AF63">
        <f t="shared" si="59"/>
        <v>0.10714026320588618</v>
      </c>
      <c r="AG63">
        <f t="shared" si="60"/>
        <v>3.1130487426881577</v>
      </c>
      <c r="AH63">
        <f t="shared" si="61"/>
        <v>3.1130487426881577</v>
      </c>
      <c r="AI63">
        <f t="shared" si="62"/>
        <v>0.80357013160294311</v>
      </c>
      <c r="AJ63">
        <f t="shared" si="63"/>
        <v>1</v>
      </c>
    </row>
    <row r="64" spans="1:36">
      <c r="A64" s="21" t="s">
        <v>113</v>
      </c>
      <c r="B64">
        <v>159.80000000000001</v>
      </c>
      <c r="C64">
        <v>87.1</v>
      </c>
      <c r="D64">
        <v>4.8499999999999996</v>
      </c>
      <c r="E64">
        <v>0</v>
      </c>
      <c r="F64" s="4">
        <v>349</v>
      </c>
      <c r="G64">
        <v>0</v>
      </c>
      <c r="H64">
        <v>200</v>
      </c>
      <c r="I64">
        <v>0</v>
      </c>
      <c r="J64" s="4">
        <v>24</v>
      </c>
      <c r="K64" s="4">
        <f t="shared" si="42"/>
        <v>31.186574455693421</v>
      </c>
      <c r="L64">
        <v>438</v>
      </c>
      <c r="M64" s="3">
        <f t="shared" si="43"/>
        <v>2.7409261576971211</v>
      </c>
      <c r="N64" s="12">
        <f t="shared" si="44"/>
        <v>0.11</v>
      </c>
      <c r="O64" s="4">
        <f t="shared" si="45"/>
        <v>32.948453608247426</v>
      </c>
      <c r="P64" s="3">
        <f t="shared" si="46"/>
        <v>0.54368843069874007</v>
      </c>
      <c r="Q64">
        <v>1350</v>
      </c>
      <c r="R64">
        <f t="shared" si="47"/>
        <v>72.700000000000017</v>
      </c>
      <c r="T64" s="7">
        <f t="shared" si="48"/>
        <v>1063</v>
      </c>
      <c r="U64">
        <f t="shared" si="49"/>
        <v>1034</v>
      </c>
      <c r="V64">
        <f t="shared" si="50"/>
        <v>1137</v>
      </c>
      <c r="W64" s="3">
        <f t="shared" si="51"/>
        <v>1.2699905926622765</v>
      </c>
      <c r="X64" s="3">
        <f t="shared" si="52"/>
        <v>1.3056092843326885</v>
      </c>
      <c r="Y64" s="3">
        <f t="shared" si="53"/>
        <v>1.187335092348285</v>
      </c>
      <c r="Z64" s="3">
        <f t="shared" si="54"/>
        <v>0.74523446751625855</v>
      </c>
      <c r="AB64">
        <f t="shared" si="55"/>
        <v>2360.9304411176304</v>
      </c>
      <c r="AC64">
        <f t="shared" si="56"/>
        <v>0</v>
      </c>
      <c r="AD64">
        <f t="shared" si="57"/>
        <v>11736.675994546113</v>
      </c>
      <c r="AE64">
        <f t="shared" si="58"/>
        <v>1105.6449478191598</v>
      </c>
      <c r="AF64">
        <f t="shared" si="59"/>
        <v>0.1083135804809833</v>
      </c>
      <c r="AG64">
        <f t="shared" si="60"/>
        <v>3.095639900284187</v>
      </c>
      <c r="AH64">
        <f t="shared" si="61"/>
        <v>3.095639900284187</v>
      </c>
      <c r="AI64">
        <f t="shared" si="62"/>
        <v>0.80415679024049169</v>
      </c>
      <c r="AJ64">
        <f t="shared" si="63"/>
        <v>1</v>
      </c>
    </row>
    <row r="65" spans="1:36">
      <c r="A65" s="21" t="s">
        <v>114</v>
      </c>
      <c r="B65">
        <v>200</v>
      </c>
      <c r="C65">
        <v>130.76</v>
      </c>
      <c r="D65">
        <v>2.0299999999999998</v>
      </c>
      <c r="E65">
        <v>0</v>
      </c>
      <c r="F65" s="4">
        <v>322</v>
      </c>
      <c r="G65">
        <v>0</v>
      </c>
      <c r="H65">
        <v>200</v>
      </c>
      <c r="I65">
        <v>0</v>
      </c>
      <c r="J65" s="4">
        <v>9.8000000000000007</v>
      </c>
      <c r="K65" s="4">
        <f t="shared" si="42"/>
        <v>26.154636077335454</v>
      </c>
      <c r="L65">
        <v>438</v>
      </c>
      <c r="M65" s="3">
        <f t="shared" si="43"/>
        <v>2.19</v>
      </c>
      <c r="N65" s="12">
        <f t="shared" si="44"/>
        <v>0.08</v>
      </c>
      <c r="O65" s="4">
        <f t="shared" si="45"/>
        <v>98.52216748768474</v>
      </c>
      <c r="P65" s="3">
        <f t="shared" si="46"/>
        <v>1.4999592402380373</v>
      </c>
      <c r="Q65">
        <v>700</v>
      </c>
      <c r="R65">
        <f t="shared" si="47"/>
        <v>69.240000000000009</v>
      </c>
      <c r="T65" s="7">
        <f t="shared" si="48"/>
        <v>546</v>
      </c>
      <c r="U65">
        <f t="shared" si="49"/>
        <v>474</v>
      </c>
      <c r="V65">
        <f t="shared" si="50"/>
        <v>583</v>
      </c>
      <c r="W65" s="3">
        <f t="shared" si="51"/>
        <v>1.2820512820512822</v>
      </c>
      <c r="X65" s="3">
        <f t="shared" si="52"/>
        <v>1.4767932489451476</v>
      </c>
      <c r="Y65" s="3">
        <f t="shared" si="53"/>
        <v>1.2006861063464838</v>
      </c>
      <c r="Z65" s="3">
        <f t="shared" si="54"/>
        <v>0.71267670149173623</v>
      </c>
      <c r="AB65">
        <f t="shared" si="55"/>
        <v>1262.5404281912781</v>
      </c>
      <c r="AC65">
        <f t="shared" si="56"/>
        <v>0</v>
      </c>
      <c r="AD65">
        <f t="shared" si="57"/>
        <v>16724.508823223263</v>
      </c>
      <c r="AE65">
        <f t="shared" si="58"/>
        <v>570.43820434517954</v>
      </c>
      <c r="AF65">
        <f t="shared" si="59"/>
        <v>7.1857404219620322E-2</v>
      </c>
      <c r="AG65">
        <f t="shared" si="60"/>
        <v>3.6584172931371168</v>
      </c>
      <c r="AH65">
        <f t="shared" si="61"/>
        <v>3.6584172931371168</v>
      </c>
      <c r="AI65">
        <f t="shared" si="62"/>
        <v>0.78592870210981014</v>
      </c>
      <c r="AJ65">
        <f t="shared" si="63"/>
        <v>1</v>
      </c>
    </row>
    <row r="66" spans="1:36">
      <c r="A66" s="21" t="s">
        <v>115</v>
      </c>
      <c r="B66">
        <v>200</v>
      </c>
      <c r="C66">
        <v>130.13999999999999</v>
      </c>
      <c r="D66">
        <v>2.02</v>
      </c>
      <c r="E66">
        <v>0</v>
      </c>
      <c r="F66" s="4">
        <v>322</v>
      </c>
      <c r="G66">
        <v>0</v>
      </c>
      <c r="H66">
        <v>200</v>
      </c>
      <c r="I66">
        <v>0</v>
      </c>
      <c r="J66" s="4">
        <v>16.3</v>
      </c>
      <c r="K66" s="4">
        <f t="shared" si="42"/>
        <v>28.714718486635324</v>
      </c>
      <c r="L66">
        <v>438</v>
      </c>
      <c r="M66" s="3">
        <f t="shared" si="43"/>
        <v>2.19</v>
      </c>
      <c r="N66" s="12">
        <f t="shared" si="44"/>
        <v>0.08</v>
      </c>
      <c r="O66" s="4">
        <f t="shared" si="45"/>
        <v>99.009900990099013</v>
      </c>
      <c r="P66" s="3">
        <f t="shared" si="46"/>
        <v>1.5073847810312946</v>
      </c>
      <c r="Q66">
        <v>825</v>
      </c>
      <c r="R66">
        <f t="shared" si="47"/>
        <v>69.860000000000014</v>
      </c>
      <c r="T66" s="7">
        <f t="shared" si="48"/>
        <v>638</v>
      </c>
      <c r="U66">
        <f t="shared" si="49"/>
        <v>569</v>
      </c>
      <c r="V66">
        <f t="shared" si="50"/>
        <v>692</v>
      </c>
      <c r="W66" s="3">
        <f t="shared" si="51"/>
        <v>1.2931034482758621</v>
      </c>
      <c r="X66" s="3">
        <f t="shared" si="52"/>
        <v>1.4499121265377857</v>
      </c>
      <c r="Y66" s="3">
        <f t="shared" si="53"/>
        <v>1.1921965317919074</v>
      </c>
      <c r="Z66" s="3">
        <f t="shared" si="54"/>
        <v>0.59551610202175853</v>
      </c>
      <c r="AB66">
        <f t="shared" si="55"/>
        <v>1256.3844773865662</v>
      </c>
      <c r="AC66">
        <f t="shared" si="56"/>
        <v>0</v>
      </c>
      <c r="AD66">
        <f t="shared" si="57"/>
        <v>16857.709210142821</v>
      </c>
      <c r="AE66">
        <f t="shared" si="58"/>
        <v>679.33646184380234</v>
      </c>
      <c r="AF66">
        <f t="shared" si="59"/>
        <v>7.6851858400084308E-2</v>
      </c>
      <c r="AG66">
        <f t="shared" si="60"/>
        <v>3.5786461579707329</v>
      </c>
      <c r="AH66">
        <f t="shared" si="61"/>
        <v>3.5786461579707329</v>
      </c>
      <c r="AI66">
        <f t="shared" si="62"/>
        <v>0.78842592920004217</v>
      </c>
      <c r="AJ66">
        <f t="shared" si="63"/>
        <v>1</v>
      </c>
    </row>
    <row r="67" spans="1:36">
      <c r="A67" s="21" t="s">
        <v>116</v>
      </c>
      <c r="B67">
        <v>200</v>
      </c>
      <c r="C67">
        <v>131.36000000000001</v>
      </c>
      <c r="D67">
        <v>2.0299999999999998</v>
      </c>
      <c r="E67">
        <v>0</v>
      </c>
      <c r="F67" s="4">
        <v>322</v>
      </c>
      <c r="G67">
        <v>0</v>
      </c>
      <c r="H67">
        <v>200</v>
      </c>
      <c r="I67">
        <v>0</v>
      </c>
      <c r="J67" s="4">
        <v>18</v>
      </c>
      <c r="K67" s="4">
        <f t="shared" si="42"/>
        <v>29.303175437774613</v>
      </c>
      <c r="L67">
        <v>438</v>
      </c>
      <c r="M67" s="3">
        <f t="shared" si="43"/>
        <v>2.19</v>
      </c>
      <c r="N67" s="12">
        <f t="shared" si="44"/>
        <v>0.08</v>
      </c>
      <c r="O67" s="4">
        <f t="shared" si="45"/>
        <v>98.52216748768474</v>
      </c>
      <c r="P67" s="3">
        <f t="shared" si="46"/>
        <v>1.4999592402380373</v>
      </c>
      <c r="Q67">
        <v>875</v>
      </c>
      <c r="R67">
        <f t="shared" si="47"/>
        <v>68.639999999999986</v>
      </c>
      <c r="T67" s="7">
        <f t="shared" si="48"/>
        <v>661</v>
      </c>
      <c r="U67">
        <f t="shared" si="49"/>
        <v>586</v>
      </c>
      <c r="V67">
        <f t="shared" si="50"/>
        <v>716</v>
      </c>
      <c r="W67" s="3">
        <f t="shared" si="51"/>
        <v>1.3237518910741302</v>
      </c>
      <c r="X67" s="3">
        <f t="shared" si="52"/>
        <v>1.493174061433447</v>
      </c>
      <c r="Y67" s="3">
        <f t="shared" si="53"/>
        <v>1.2220670391061452</v>
      </c>
      <c r="Z67" s="3">
        <f t="shared" si="54"/>
        <v>0.57635879662623235</v>
      </c>
      <c r="AB67">
        <f t="shared" si="55"/>
        <v>1262.5404281912781</v>
      </c>
      <c r="AC67">
        <f t="shared" si="56"/>
        <v>0</v>
      </c>
      <c r="AD67">
        <f t="shared" si="57"/>
        <v>16600.987683269417</v>
      </c>
      <c r="AE67">
        <f t="shared" si="58"/>
        <v>705.355796176441</v>
      </c>
      <c r="AF67">
        <f t="shared" si="59"/>
        <v>7.8021358441903527E-2</v>
      </c>
      <c r="AG67">
        <f t="shared" si="60"/>
        <v>3.5600895191678248</v>
      </c>
      <c r="AH67">
        <f t="shared" si="61"/>
        <v>3.5600895191678248</v>
      </c>
      <c r="AI67">
        <f t="shared" si="62"/>
        <v>0.7890106792209518</v>
      </c>
      <c r="AJ67">
        <f t="shared" si="63"/>
        <v>1</v>
      </c>
    </row>
    <row r="68" spans="1:36">
      <c r="A68" s="21" t="s">
        <v>117</v>
      </c>
      <c r="B68">
        <v>152</v>
      </c>
      <c r="C68">
        <v>80.599999999999994</v>
      </c>
      <c r="D68">
        <v>4.8</v>
      </c>
      <c r="E68">
        <v>0</v>
      </c>
      <c r="F68" s="4">
        <v>287</v>
      </c>
      <c r="G68">
        <v>0</v>
      </c>
      <c r="H68">
        <v>200</v>
      </c>
      <c r="I68">
        <v>0</v>
      </c>
      <c r="J68" s="4">
        <v>31</v>
      </c>
      <c r="K68" s="4">
        <f t="shared" si="42"/>
        <v>33.093451379805359</v>
      </c>
      <c r="L68">
        <v>438</v>
      </c>
      <c r="M68" s="3">
        <f t="shared" si="43"/>
        <v>2.8815789473684212</v>
      </c>
      <c r="N68" s="12">
        <f t="shared" si="44"/>
        <v>0.11</v>
      </c>
      <c r="O68" s="4">
        <f t="shared" si="45"/>
        <v>31.666666666666668</v>
      </c>
      <c r="P68" s="3">
        <f t="shared" si="46"/>
        <v>0.42970843183609142</v>
      </c>
      <c r="Q68">
        <v>1270</v>
      </c>
      <c r="R68">
        <f t="shared" si="47"/>
        <v>71.400000000000006</v>
      </c>
      <c r="T68" s="7">
        <f t="shared" si="48"/>
        <v>922</v>
      </c>
      <c r="U68">
        <f t="shared" si="49"/>
        <v>913</v>
      </c>
      <c r="V68">
        <f t="shared" si="50"/>
        <v>999</v>
      </c>
      <c r="W68" s="3">
        <f t="shared" si="51"/>
        <v>1.3774403470715835</v>
      </c>
      <c r="X68" s="3">
        <f t="shared" si="52"/>
        <v>1.3910186199342827</v>
      </c>
      <c r="Y68" s="3">
        <f t="shared" si="53"/>
        <v>1.2712712712712713</v>
      </c>
      <c r="Z68" s="3">
        <f t="shared" si="54"/>
        <v>0.65500712768562463</v>
      </c>
      <c r="AB68">
        <f t="shared" si="55"/>
        <v>2219.7237053204026</v>
      </c>
      <c r="AC68">
        <f t="shared" si="56"/>
        <v>0</v>
      </c>
      <c r="AD68">
        <f t="shared" si="57"/>
        <v>10823.886249045596</v>
      </c>
      <c r="AE68">
        <f t="shared" si="58"/>
        <v>972.60117714736896</v>
      </c>
      <c r="AF68">
        <f t="shared" si="59"/>
        <v>0.10996774298988519</v>
      </c>
      <c r="AG68">
        <f t="shared" si="60"/>
        <v>3.0711761311580448</v>
      </c>
      <c r="AH68">
        <f t="shared" si="61"/>
        <v>3.0711761311580448</v>
      </c>
      <c r="AI68">
        <f t="shared" si="62"/>
        <v>0.80498387149494255</v>
      </c>
      <c r="AJ68">
        <f t="shared" si="63"/>
        <v>1</v>
      </c>
    </row>
    <row r="69" spans="1:36">
      <c r="A69" s="21" t="s">
        <v>118</v>
      </c>
      <c r="B69">
        <v>152</v>
      </c>
      <c r="C69">
        <v>77.400000000000006</v>
      </c>
      <c r="D69">
        <v>4.8</v>
      </c>
      <c r="E69">
        <v>0</v>
      </c>
      <c r="F69" s="4">
        <v>287</v>
      </c>
      <c r="G69">
        <v>0</v>
      </c>
      <c r="H69">
        <v>200</v>
      </c>
      <c r="I69">
        <v>0</v>
      </c>
      <c r="J69" s="4">
        <v>31.1</v>
      </c>
      <c r="K69" s="4">
        <f t="shared" si="42"/>
        <v>33.118885068425961</v>
      </c>
      <c r="L69">
        <v>438</v>
      </c>
      <c r="M69" s="3">
        <f t="shared" si="43"/>
        <v>2.8815789473684212</v>
      </c>
      <c r="N69" s="12">
        <f t="shared" si="44"/>
        <v>0.11</v>
      </c>
      <c r="O69" s="4">
        <f t="shared" si="45"/>
        <v>31.666666666666668</v>
      </c>
      <c r="P69" s="3">
        <f t="shared" si="46"/>
        <v>0.42970843183609142</v>
      </c>
      <c r="Q69">
        <v>1215</v>
      </c>
      <c r="R69">
        <f t="shared" si="47"/>
        <v>74.599999999999994</v>
      </c>
      <c r="T69" s="7">
        <f t="shared" si="48"/>
        <v>934</v>
      </c>
      <c r="U69">
        <f t="shared" si="49"/>
        <v>948</v>
      </c>
      <c r="V69">
        <f t="shared" si="50"/>
        <v>1018</v>
      </c>
      <c r="W69" s="3">
        <f t="shared" si="51"/>
        <v>1.3008565310492506</v>
      </c>
      <c r="X69" s="3">
        <f t="shared" si="52"/>
        <v>1.2816455696202531</v>
      </c>
      <c r="Y69" s="3">
        <f t="shared" si="53"/>
        <v>1.193516699410609</v>
      </c>
      <c r="Z69" s="3">
        <f t="shared" si="54"/>
        <v>0.64608437513625494</v>
      </c>
      <c r="AB69">
        <f t="shared" si="55"/>
        <v>2219.7237053204026</v>
      </c>
      <c r="AC69">
        <f t="shared" si="56"/>
        <v>0</v>
      </c>
      <c r="AD69">
        <f t="shared" si="57"/>
        <v>11220.983560459343</v>
      </c>
      <c r="AE69">
        <f t="shared" si="58"/>
        <v>986.03329215724114</v>
      </c>
      <c r="AF69">
        <f t="shared" si="59"/>
        <v>0.11049732146175391</v>
      </c>
      <c r="AG69">
        <f t="shared" si="60"/>
        <v>3.0633637398113298</v>
      </c>
      <c r="AH69">
        <f t="shared" si="61"/>
        <v>3.0633637398113298</v>
      </c>
      <c r="AI69">
        <f t="shared" si="62"/>
        <v>0.80524866073087698</v>
      </c>
      <c r="AJ69">
        <f t="shared" si="63"/>
        <v>1</v>
      </c>
    </row>
    <row r="70" spans="1:36">
      <c r="A70" s="21" t="s">
        <v>119</v>
      </c>
      <c r="B70">
        <v>219</v>
      </c>
      <c r="C70">
        <v>135</v>
      </c>
      <c r="D70" s="4">
        <v>7</v>
      </c>
      <c r="E70">
        <v>0</v>
      </c>
      <c r="F70" s="4">
        <v>262.5</v>
      </c>
      <c r="G70">
        <v>0</v>
      </c>
      <c r="H70">
        <v>200</v>
      </c>
      <c r="I70">
        <v>0</v>
      </c>
      <c r="J70" s="4">
        <v>13.5</v>
      </c>
      <c r="K70" s="4">
        <f t="shared" si="42"/>
        <v>27.679243661273315</v>
      </c>
      <c r="L70">
        <v>438</v>
      </c>
      <c r="M70" s="3">
        <f t="shared" si="43"/>
        <v>2</v>
      </c>
      <c r="N70" s="12">
        <f t="shared" si="44"/>
        <v>7.0000000000000007E-2</v>
      </c>
      <c r="O70" s="4">
        <f t="shared" si="45"/>
        <v>31.285714285714285</v>
      </c>
      <c r="P70" s="3">
        <f t="shared" si="46"/>
        <v>0.38829787234042551</v>
      </c>
      <c r="Q70">
        <v>1835</v>
      </c>
      <c r="R70">
        <f t="shared" si="47"/>
        <v>84</v>
      </c>
      <c r="T70" s="7">
        <f t="shared" si="48"/>
        <v>1438</v>
      </c>
      <c r="U70">
        <f t="shared" si="49"/>
        <v>1220</v>
      </c>
      <c r="V70">
        <f t="shared" si="50"/>
        <v>1504</v>
      </c>
      <c r="W70" s="3">
        <f t="shared" si="51"/>
        <v>1.2760778859527122</v>
      </c>
      <c r="X70" s="3">
        <f t="shared" si="52"/>
        <v>1.5040983606557377</v>
      </c>
      <c r="Y70" s="3">
        <f t="shared" si="53"/>
        <v>1.2200797872340425</v>
      </c>
      <c r="Z70" s="3">
        <f t="shared" si="54"/>
        <v>0.82905027932960895</v>
      </c>
      <c r="AB70">
        <f t="shared" si="55"/>
        <v>4662.1234979272531</v>
      </c>
      <c r="AC70">
        <f t="shared" si="56"/>
        <v>0</v>
      </c>
      <c r="AD70">
        <f t="shared" si="57"/>
        <v>18692.47628885927</v>
      </c>
      <c r="AE70">
        <f t="shared" si="58"/>
        <v>1476.155848105504</v>
      </c>
      <c r="AF70">
        <f t="shared" si="59"/>
        <v>6.688946426891447E-2</v>
      </c>
      <c r="AG70">
        <f t="shared" si="60"/>
        <v>3.7386063183381832</v>
      </c>
      <c r="AH70">
        <f t="shared" si="61"/>
        <v>3.7386063183381832</v>
      </c>
      <c r="AI70">
        <f t="shared" si="62"/>
        <v>0.7834447321344572</v>
      </c>
      <c r="AJ70">
        <f t="shared" si="63"/>
        <v>1</v>
      </c>
    </row>
    <row r="71" spans="1:36">
      <c r="A71" s="21" t="s">
        <v>120</v>
      </c>
      <c r="B71">
        <v>201</v>
      </c>
      <c r="C71">
        <v>130.6</v>
      </c>
      <c r="D71" s="4">
        <v>1</v>
      </c>
      <c r="E71">
        <v>0</v>
      </c>
      <c r="F71" s="4">
        <v>247</v>
      </c>
      <c r="G71">
        <v>0</v>
      </c>
      <c r="H71">
        <v>200</v>
      </c>
      <c r="I71">
        <v>0</v>
      </c>
      <c r="J71" s="4">
        <v>15.9</v>
      </c>
      <c r="K71" s="4">
        <f t="shared" si="42"/>
        <v>28.572092740537151</v>
      </c>
      <c r="L71">
        <v>438</v>
      </c>
      <c r="M71" s="3">
        <f t="shared" si="43"/>
        <v>2.1791044776119404</v>
      </c>
      <c r="N71" s="12">
        <f t="shared" si="44"/>
        <v>0.08</v>
      </c>
      <c r="O71" s="4">
        <f t="shared" si="45"/>
        <v>201</v>
      </c>
      <c r="P71" s="3">
        <f t="shared" si="46"/>
        <v>2.3473758865248224</v>
      </c>
      <c r="Q71">
        <v>548</v>
      </c>
      <c r="R71">
        <f t="shared" si="47"/>
        <v>70.400000000000006</v>
      </c>
      <c r="T71" s="7">
        <f t="shared" si="48"/>
        <v>394</v>
      </c>
      <c r="U71">
        <f t="shared" si="49"/>
        <v>371</v>
      </c>
      <c r="V71">
        <f t="shared" si="50"/>
        <v>443</v>
      </c>
      <c r="W71" s="3">
        <f t="shared" si="51"/>
        <v>1.3908629441624365</v>
      </c>
      <c r="X71" s="3">
        <f t="shared" si="52"/>
        <v>1.477088948787062</v>
      </c>
      <c r="Y71" s="3">
        <f t="shared" si="53"/>
        <v>1.2370203160270881</v>
      </c>
      <c r="Z71" s="3">
        <f t="shared" si="54"/>
        <v>0.35535747868948531</v>
      </c>
      <c r="AB71">
        <f t="shared" si="55"/>
        <v>628.31853071795865</v>
      </c>
      <c r="AC71">
        <f t="shared" si="56"/>
        <v>0</v>
      </c>
      <c r="AD71">
        <f t="shared" si="57"/>
        <v>17706.51885045665</v>
      </c>
      <c r="AE71">
        <f t="shared" si="58"/>
        <v>436.72832680959658</v>
      </c>
      <c r="AF71">
        <f t="shared" si="59"/>
        <v>7.0598321814880266E-2</v>
      </c>
      <c r="AG71">
        <f t="shared" si="60"/>
        <v>3.6786611381570311</v>
      </c>
      <c r="AH71">
        <f t="shared" si="61"/>
        <v>3.6786611381570311</v>
      </c>
      <c r="AI71">
        <f t="shared" si="62"/>
        <v>0.78529916090744012</v>
      </c>
      <c r="AJ71">
        <f t="shared" si="63"/>
        <v>1</v>
      </c>
    </row>
    <row r="72" spans="1:36">
      <c r="A72" s="21" t="s">
        <v>121</v>
      </c>
      <c r="B72">
        <v>202</v>
      </c>
      <c r="C72">
        <v>131</v>
      </c>
      <c r="D72" s="4">
        <v>2</v>
      </c>
      <c r="E72">
        <v>0</v>
      </c>
      <c r="F72" s="4">
        <v>317.8</v>
      </c>
      <c r="G72">
        <v>0</v>
      </c>
      <c r="H72">
        <v>200</v>
      </c>
      <c r="I72">
        <v>0</v>
      </c>
      <c r="J72" s="4">
        <v>15.9</v>
      </c>
      <c r="K72" s="4">
        <f t="shared" si="42"/>
        <v>28.572092740537151</v>
      </c>
      <c r="L72">
        <v>438</v>
      </c>
      <c r="M72" s="3">
        <f t="shared" si="43"/>
        <v>2.1683168316831685</v>
      </c>
      <c r="N72" s="12">
        <f t="shared" si="44"/>
        <v>0.08</v>
      </c>
      <c r="O72" s="4">
        <f t="shared" si="45"/>
        <v>101</v>
      </c>
      <c r="P72" s="3">
        <f t="shared" si="46"/>
        <v>1.517626477541371</v>
      </c>
      <c r="Q72">
        <v>802</v>
      </c>
      <c r="R72">
        <f t="shared" si="47"/>
        <v>71</v>
      </c>
      <c r="T72" s="7">
        <f t="shared" si="48"/>
        <v>633</v>
      </c>
      <c r="U72">
        <f t="shared" si="49"/>
        <v>567</v>
      </c>
      <c r="V72">
        <f t="shared" si="50"/>
        <v>688</v>
      </c>
      <c r="W72" s="3">
        <f t="shared" si="51"/>
        <v>1.2669826224328593</v>
      </c>
      <c r="X72" s="3">
        <f t="shared" si="52"/>
        <v>1.4144620811287478</v>
      </c>
      <c r="Y72" s="3">
        <f t="shared" si="53"/>
        <v>1.1656976744186047</v>
      </c>
      <c r="Z72" s="3">
        <f t="shared" si="54"/>
        <v>0.59196913676328811</v>
      </c>
      <c r="AB72">
        <f t="shared" si="55"/>
        <v>1256.6370614359173</v>
      </c>
      <c r="AC72">
        <f t="shared" si="56"/>
        <v>0</v>
      </c>
      <c r="AD72">
        <f t="shared" si="57"/>
        <v>17312.531715769954</v>
      </c>
      <c r="AE72">
        <f t="shared" si="58"/>
        <v>674.62851240507678</v>
      </c>
      <c r="AF72">
        <f t="shared" si="59"/>
        <v>7.5470068387529357E-2</v>
      </c>
      <c r="AG72">
        <f t="shared" si="60"/>
        <v>3.6006311656118188</v>
      </c>
      <c r="AH72">
        <f t="shared" si="61"/>
        <v>3.6006311656118188</v>
      </c>
      <c r="AI72">
        <f t="shared" si="62"/>
        <v>0.78773503419376467</v>
      </c>
      <c r="AJ72">
        <f t="shared" si="63"/>
        <v>1</v>
      </c>
    </row>
    <row r="73" spans="1:36">
      <c r="A73" s="21" t="s">
        <v>122</v>
      </c>
      <c r="B73">
        <v>201</v>
      </c>
      <c r="C73">
        <v>129</v>
      </c>
      <c r="D73" s="4">
        <v>1</v>
      </c>
      <c r="E73">
        <v>0</v>
      </c>
      <c r="F73" s="4">
        <v>247</v>
      </c>
      <c r="G73">
        <v>0</v>
      </c>
      <c r="H73">
        <v>200</v>
      </c>
      <c r="I73">
        <v>0</v>
      </c>
      <c r="J73" s="4">
        <v>25</v>
      </c>
      <c r="K73" s="4">
        <f t="shared" si="42"/>
        <v>31.475806210019346</v>
      </c>
      <c r="L73">
        <v>438</v>
      </c>
      <c r="M73" s="3">
        <f t="shared" si="43"/>
        <v>2.1791044776119404</v>
      </c>
      <c r="N73" s="12">
        <f t="shared" si="44"/>
        <v>0.09</v>
      </c>
      <c r="O73" s="4">
        <f t="shared" si="45"/>
        <v>201</v>
      </c>
      <c r="P73" s="3">
        <f t="shared" si="46"/>
        <v>2.3473758865248224</v>
      </c>
      <c r="Q73">
        <v>775</v>
      </c>
      <c r="R73">
        <f t="shared" si="47"/>
        <v>72</v>
      </c>
      <c r="T73" s="7">
        <f t="shared" si="48"/>
        <v>538</v>
      </c>
      <c r="U73">
        <f t="shared" si="49"/>
        <v>517</v>
      </c>
      <c r="V73">
        <f t="shared" si="50"/>
        <v>612</v>
      </c>
      <c r="W73" s="3">
        <f t="shared" si="51"/>
        <v>1.4405204460966543</v>
      </c>
      <c r="X73" s="3">
        <f t="shared" si="52"/>
        <v>1.4990328820116054</v>
      </c>
      <c r="Y73" s="3">
        <f t="shared" si="53"/>
        <v>1.2663398692810457</v>
      </c>
      <c r="Z73" s="3">
        <f t="shared" si="54"/>
        <v>0.25609123898392949</v>
      </c>
      <c r="AB73">
        <f t="shared" si="55"/>
        <v>628.31853071795865</v>
      </c>
      <c r="AC73">
        <f t="shared" si="56"/>
        <v>0</v>
      </c>
      <c r="AD73">
        <f t="shared" si="57"/>
        <v>18032.741831605414</v>
      </c>
      <c r="AE73">
        <f t="shared" si="58"/>
        <v>606.01322287747109</v>
      </c>
      <c r="AF73">
        <f t="shared" si="59"/>
        <v>8.0330805079925294E-2</v>
      </c>
      <c r="AG73">
        <f t="shared" si="60"/>
        <v>3.5235817561827947</v>
      </c>
      <c r="AH73">
        <f t="shared" si="61"/>
        <v>3.5235817561827947</v>
      </c>
      <c r="AI73">
        <f t="shared" si="62"/>
        <v>0.7901654025399627</v>
      </c>
      <c r="AJ73">
        <f t="shared" si="63"/>
        <v>1</v>
      </c>
    </row>
    <row r="74" spans="1:36">
      <c r="A74" s="21" t="s">
        <v>123</v>
      </c>
      <c r="B74">
        <v>202</v>
      </c>
      <c r="C74">
        <v>131.19999999999999</v>
      </c>
      <c r="D74" s="4">
        <v>2</v>
      </c>
      <c r="E74">
        <v>0</v>
      </c>
      <c r="F74" s="4">
        <v>317.8</v>
      </c>
      <c r="G74">
        <v>0</v>
      </c>
      <c r="H74">
        <v>200</v>
      </c>
      <c r="I74">
        <v>0</v>
      </c>
      <c r="J74" s="4">
        <v>25</v>
      </c>
      <c r="K74" s="4">
        <f t="shared" si="42"/>
        <v>31.475806210019346</v>
      </c>
      <c r="L74">
        <v>438</v>
      </c>
      <c r="M74" s="3">
        <f t="shared" si="43"/>
        <v>2.1683168316831685</v>
      </c>
      <c r="N74" s="12">
        <f t="shared" si="44"/>
        <v>0.09</v>
      </c>
      <c r="O74" s="4">
        <f t="shared" si="45"/>
        <v>101</v>
      </c>
      <c r="P74" s="3">
        <f t="shared" si="46"/>
        <v>1.517626477541371</v>
      </c>
      <c r="Q74">
        <v>991</v>
      </c>
      <c r="R74">
        <f t="shared" si="47"/>
        <v>70.800000000000011</v>
      </c>
      <c r="T74" s="7">
        <f t="shared" si="48"/>
        <v>766</v>
      </c>
      <c r="U74">
        <f t="shared" si="49"/>
        <v>700</v>
      </c>
      <c r="V74">
        <f t="shared" si="50"/>
        <v>843</v>
      </c>
      <c r="W74" s="3">
        <f t="shared" si="51"/>
        <v>1.293733681462141</v>
      </c>
      <c r="X74" s="3">
        <f t="shared" si="52"/>
        <v>1.4157142857142857</v>
      </c>
      <c r="Y74" s="3">
        <f t="shared" si="53"/>
        <v>1.1755634638196917</v>
      </c>
      <c r="Z74" s="3">
        <f t="shared" si="54"/>
        <v>0.48049410154935912</v>
      </c>
      <c r="AB74">
        <f t="shared" si="55"/>
        <v>1256.6370614359173</v>
      </c>
      <c r="AC74">
        <f t="shared" si="56"/>
        <v>0</v>
      </c>
      <c r="AD74">
        <f t="shared" si="57"/>
        <v>17271.345436081392</v>
      </c>
      <c r="AE74">
        <f t="shared" si="58"/>
        <v>831.14289402636939</v>
      </c>
      <c r="AF74">
        <f t="shared" si="59"/>
        <v>8.1928224048899989E-2</v>
      </c>
      <c r="AG74">
        <f t="shared" si="60"/>
        <v>3.4984358313240658</v>
      </c>
      <c r="AH74">
        <f t="shared" si="61"/>
        <v>3.4984358313240658</v>
      </c>
      <c r="AI74">
        <f t="shared" si="62"/>
        <v>0.79096411202444994</v>
      </c>
      <c r="AJ74">
        <f t="shared" si="63"/>
        <v>1</v>
      </c>
    </row>
    <row r="75" spans="1:36">
      <c r="A75" s="21" t="s">
        <v>124</v>
      </c>
      <c r="B75">
        <v>219</v>
      </c>
      <c r="C75">
        <v>137.4</v>
      </c>
      <c r="D75" s="4">
        <v>7</v>
      </c>
      <c r="E75">
        <v>0</v>
      </c>
      <c r="F75" s="4">
        <v>262.5</v>
      </c>
      <c r="G75">
        <v>0</v>
      </c>
      <c r="H75">
        <v>200</v>
      </c>
      <c r="I75">
        <v>0</v>
      </c>
      <c r="J75" s="4">
        <v>25</v>
      </c>
      <c r="K75" s="4">
        <f t="shared" si="42"/>
        <v>31.475806210019346</v>
      </c>
      <c r="L75">
        <v>438</v>
      </c>
      <c r="M75" s="3">
        <f t="shared" si="43"/>
        <v>2</v>
      </c>
      <c r="N75" s="12">
        <f t="shared" si="44"/>
        <v>7.0000000000000007E-2</v>
      </c>
      <c r="O75" s="4">
        <f t="shared" si="45"/>
        <v>31.285714285714285</v>
      </c>
      <c r="P75" s="3">
        <f t="shared" si="46"/>
        <v>0.38829787234042551</v>
      </c>
      <c r="Q75">
        <v>2164</v>
      </c>
      <c r="R75">
        <f t="shared" si="47"/>
        <v>81.599999999999994</v>
      </c>
      <c r="T75" s="7">
        <f t="shared" si="48"/>
        <v>1610</v>
      </c>
      <c r="U75">
        <f t="shared" si="49"/>
        <v>1364</v>
      </c>
      <c r="V75">
        <f t="shared" si="50"/>
        <v>1696</v>
      </c>
      <c r="W75" s="3">
        <f t="shared" si="51"/>
        <v>1.3440993788819875</v>
      </c>
      <c r="X75" s="3">
        <f t="shared" si="52"/>
        <v>1.5865102639296187</v>
      </c>
      <c r="Y75" s="3">
        <f t="shared" si="53"/>
        <v>1.2759433962264151</v>
      </c>
      <c r="Z75" s="3">
        <f t="shared" si="54"/>
        <v>0.72920215494165264</v>
      </c>
      <c r="AB75">
        <f t="shared" si="55"/>
        <v>4662.1234979272531</v>
      </c>
      <c r="AC75">
        <f t="shared" si="56"/>
        <v>0</v>
      </c>
      <c r="AD75">
        <f t="shared" si="57"/>
        <v>18179.014385556551</v>
      </c>
      <c r="AE75">
        <f t="shared" si="58"/>
        <v>1678.2827778448177</v>
      </c>
      <c r="AF75">
        <f t="shared" si="59"/>
        <v>7.0567685542383338E-2</v>
      </c>
      <c r="AG75">
        <f t="shared" si="60"/>
        <v>3.6791543875936568</v>
      </c>
      <c r="AH75">
        <f t="shared" si="61"/>
        <v>3.6791543875936568</v>
      </c>
      <c r="AI75">
        <f t="shared" si="62"/>
        <v>0.78528384277119168</v>
      </c>
      <c r="AJ75">
        <f t="shared" si="63"/>
        <v>1</v>
      </c>
    </row>
    <row r="76" spans="1:36">
      <c r="A76" s="21" t="s">
        <v>125</v>
      </c>
      <c r="B76">
        <v>219</v>
      </c>
      <c r="C76">
        <v>151.19999999999999</v>
      </c>
      <c r="D76" s="4">
        <v>7</v>
      </c>
      <c r="E76">
        <v>0</v>
      </c>
      <c r="F76" s="4">
        <v>262.5</v>
      </c>
      <c r="G76">
        <v>0</v>
      </c>
      <c r="H76">
        <v>200</v>
      </c>
      <c r="I76">
        <v>0</v>
      </c>
      <c r="J76" s="4">
        <v>25</v>
      </c>
      <c r="K76" s="4">
        <f t="shared" si="42"/>
        <v>31.475806210019346</v>
      </c>
      <c r="L76">
        <v>438</v>
      </c>
      <c r="M76" s="3">
        <f t="shared" si="43"/>
        <v>2</v>
      </c>
      <c r="N76" s="12">
        <f t="shared" si="44"/>
        <v>7.0000000000000007E-2</v>
      </c>
      <c r="O76" s="4">
        <f t="shared" si="45"/>
        <v>31.285714285714285</v>
      </c>
      <c r="P76" s="3">
        <f t="shared" si="46"/>
        <v>0.38829787234042551</v>
      </c>
      <c r="Q76">
        <v>2070</v>
      </c>
      <c r="R76">
        <f t="shared" si="47"/>
        <v>67.800000000000011</v>
      </c>
      <c r="T76" s="7">
        <f t="shared" si="48"/>
        <v>1544</v>
      </c>
      <c r="U76">
        <f t="shared" si="49"/>
        <v>1129</v>
      </c>
      <c r="V76">
        <f t="shared" si="50"/>
        <v>1570</v>
      </c>
      <c r="W76" s="3">
        <f t="shared" si="51"/>
        <v>1.3406735751295338</v>
      </c>
      <c r="X76" s="3">
        <f t="shared" si="52"/>
        <v>1.83348095659876</v>
      </c>
      <c r="Y76" s="3">
        <f t="shared" si="53"/>
        <v>1.3184713375796178</v>
      </c>
      <c r="Z76" s="3">
        <f t="shared" si="54"/>
        <v>0.76483994170684666</v>
      </c>
      <c r="AB76">
        <f t="shared" si="55"/>
        <v>4662.1234979272531</v>
      </c>
      <c r="AC76">
        <f t="shared" si="56"/>
        <v>0</v>
      </c>
      <c r="AD76">
        <f t="shared" si="57"/>
        <v>15051.024828156807</v>
      </c>
      <c r="AE76">
        <f t="shared" si="58"/>
        <v>1600.0830389098242</v>
      </c>
      <c r="AF76">
        <f t="shared" si="59"/>
        <v>6.972908374314718E-2</v>
      </c>
      <c r="AG76">
        <f t="shared" si="60"/>
        <v>3.6926684177859781</v>
      </c>
      <c r="AH76">
        <f t="shared" si="61"/>
        <v>3.6926684177859781</v>
      </c>
      <c r="AI76">
        <f t="shared" si="62"/>
        <v>0.78486454187157362</v>
      </c>
      <c r="AJ76">
        <f t="shared" si="63"/>
        <v>1</v>
      </c>
    </row>
    <row r="77" spans="1:36">
      <c r="A77" s="21" t="s">
        <v>126</v>
      </c>
      <c r="B77">
        <v>219</v>
      </c>
      <c r="C77">
        <v>150.6</v>
      </c>
      <c r="D77" s="4">
        <v>6</v>
      </c>
      <c r="E77">
        <v>0</v>
      </c>
      <c r="F77" s="4">
        <v>262.5</v>
      </c>
      <c r="G77">
        <v>0</v>
      </c>
      <c r="H77">
        <v>200</v>
      </c>
      <c r="I77">
        <v>0</v>
      </c>
      <c r="J77" s="4">
        <v>40.299999999999997</v>
      </c>
      <c r="K77" s="4">
        <f t="shared" si="42"/>
        <v>35.286356706275697</v>
      </c>
      <c r="L77">
        <v>438</v>
      </c>
      <c r="M77" s="3">
        <f t="shared" si="43"/>
        <v>2</v>
      </c>
      <c r="N77" s="12">
        <f t="shared" si="44"/>
        <v>0.08</v>
      </c>
      <c r="O77" s="4">
        <f t="shared" si="45"/>
        <v>36.5</v>
      </c>
      <c r="P77" s="3">
        <f t="shared" si="46"/>
        <v>0.45301418439716312</v>
      </c>
      <c r="Q77">
        <v>1742</v>
      </c>
      <c r="R77">
        <f t="shared" si="47"/>
        <v>68.400000000000006</v>
      </c>
      <c r="T77" s="7">
        <f t="shared" si="48"/>
        <v>1597</v>
      </c>
      <c r="U77">
        <f t="shared" si="49"/>
        <v>1266</v>
      </c>
      <c r="V77">
        <f t="shared" si="50"/>
        <v>1674</v>
      </c>
      <c r="W77" s="3">
        <f t="shared" si="51"/>
        <v>1.0907952410770194</v>
      </c>
      <c r="X77" s="3">
        <f t="shared" si="52"/>
        <v>1.3759873617693523</v>
      </c>
      <c r="Y77" s="3">
        <f t="shared" si="53"/>
        <v>1.0406212664277181</v>
      </c>
      <c r="Z77" s="3">
        <f t="shared" si="54"/>
        <v>0.62277921359968691</v>
      </c>
      <c r="AB77">
        <f t="shared" si="55"/>
        <v>4014.9554112877554</v>
      </c>
      <c r="AC77">
        <f t="shared" si="56"/>
        <v>0</v>
      </c>
      <c r="AD77">
        <f t="shared" si="57"/>
        <v>15840.412814224313</v>
      </c>
      <c r="AE77">
        <f t="shared" si="58"/>
        <v>1692.2944318762757</v>
      </c>
      <c r="AF77">
        <f t="shared" si="59"/>
        <v>7.4472809162205181E-2</v>
      </c>
      <c r="AG77">
        <f t="shared" si="60"/>
        <v>3.6165384186758787</v>
      </c>
      <c r="AH77">
        <f t="shared" si="61"/>
        <v>3.6165384186758787</v>
      </c>
      <c r="AI77">
        <f t="shared" si="62"/>
        <v>0.78723640458110256</v>
      </c>
      <c r="AJ77">
        <f t="shared" si="63"/>
        <v>1</v>
      </c>
    </row>
    <row r="78" spans="1:36">
      <c r="A78" s="21" t="s">
        <v>127</v>
      </c>
      <c r="B78">
        <v>219</v>
      </c>
      <c r="C78">
        <v>134.6</v>
      </c>
      <c r="D78" s="4">
        <v>7</v>
      </c>
      <c r="E78">
        <v>0</v>
      </c>
      <c r="F78" s="4">
        <v>322</v>
      </c>
      <c r="G78">
        <v>0</v>
      </c>
      <c r="H78">
        <v>200</v>
      </c>
      <c r="I78">
        <v>0</v>
      </c>
      <c r="J78" s="4">
        <v>25.6</v>
      </c>
      <c r="K78" s="4">
        <f t="shared" si="42"/>
        <v>31.646410997310788</v>
      </c>
      <c r="L78">
        <v>438</v>
      </c>
      <c r="M78" s="3">
        <f t="shared" si="43"/>
        <v>2</v>
      </c>
      <c r="N78" s="12">
        <f t="shared" si="44"/>
        <v>0.08</v>
      </c>
      <c r="O78" s="4">
        <f t="shared" si="45"/>
        <v>31.285714285714285</v>
      </c>
      <c r="P78" s="3">
        <f t="shared" si="46"/>
        <v>0.47631205673758864</v>
      </c>
      <c r="Q78">
        <v>2350</v>
      </c>
      <c r="R78">
        <f t="shared" si="47"/>
        <v>84.4</v>
      </c>
      <c r="T78" s="7">
        <f t="shared" si="48"/>
        <v>1910</v>
      </c>
      <c r="U78">
        <f t="shared" si="49"/>
        <v>1647</v>
      </c>
      <c r="V78">
        <f t="shared" si="50"/>
        <v>2010</v>
      </c>
      <c r="W78" s="3">
        <f t="shared" si="51"/>
        <v>1.2303664921465969</v>
      </c>
      <c r="X78" s="3">
        <f t="shared" si="52"/>
        <v>1.4268366727383122</v>
      </c>
      <c r="Y78" s="3">
        <f t="shared" si="53"/>
        <v>1.1691542288557213</v>
      </c>
      <c r="Z78" s="3">
        <f t="shared" si="54"/>
        <v>0.7574570928601233</v>
      </c>
      <c r="AB78">
        <f t="shared" si="55"/>
        <v>4662.1234979272531</v>
      </c>
      <c r="AC78">
        <f t="shared" si="56"/>
        <v>0</v>
      </c>
      <c r="AD78">
        <f t="shared" si="57"/>
        <v>18777.17362680005</v>
      </c>
      <c r="AE78">
        <f t="shared" si="58"/>
        <v>1981.8994111786569</v>
      </c>
      <c r="AF78">
        <f t="shared" si="59"/>
        <v>7.6491221680315039E-2</v>
      </c>
      <c r="AG78">
        <f t="shared" si="60"/>
        <v>3.5843778178146732</v>
      </c>
      <c r="AH78">
        <f t="shared" si="61"/>
        <v>3.5843778178146732</v>
      </c>
      <c r="AI78">
        <f t="shared" si="62"/>
        <v>0.78824561084015754</v>
      </c>
      <c r="AJ78">
        <f t="shared" si="63"/>
        <v>1</v>
      </c>
    </row>
    <row r="79" spans="1:36">
      <c r="A79" s="21" t="s">
        <v>128</v>
      </c>
      <c r="B79">
        <v>205.3</v>
      </c>
      <c r="C79">
        <v>128.69999999999999</v>
      </c>
      <c r="D79" s="4">
        <v>2</v>
      </c>
      <c r="E79">
        <v>0</v>
      </c>
      <c r="F79" s="4">
        <v>249</v>
      </c>
      <c r="G79">
        <v>0</v>
      </c>
      <c r="H79">
        <v>200</v>
      </c>
      <c r="I79">
        <v>0</v>
      </c>
      <c r="J79" s="4">
        <v>13.5</v>
      </c>
      <c r="K79" s="4">
        <f t="shared" si="42"/>
        <v>27.679243661273315</v>
      </c>
      <c r="L79">
        <v>438</v>
      </c>
      <c r="M79" s="3">
        <f t="shared" si="43"/>
        <v>2.1334632245494398</v>
      </c>
      <c r="N79" s="12">
        <f t="shared" si="44"/>
        <v>7.0000000000000007E-2</v>
      </c>
      <c r="O79" s="4">
        <f t="shared" si="45"/>
        <v>102.65</v>
      </c>
      <c r="P79" s="3">
        <f t="shared" si="46"/>
        <v>1.2085035460992908</v>
      </c>
      <c r="Q79">
        <v>693</v>
      </c>
      <c r="R79">
        <f t="shared" si="47"/>
        <v>76.600000000000023</v>
      </c>
      <c r="T79" s="7">
        <f t="shared" si="48"/>
        <v>534</v>
      </c>
      <c r="U79">
        <f t="shared" si="49"/>
        <v>495</v>
      </c>
      <c r="V79">
        <f t="shared" si="50"/>
        <v>588</v>
      </c>
      <c r="W79" s="3">
        <f t="shared" si="51"/>
        <v>1.297752808988764</v>
      </c>
      <c r="X79" s="3">
        <f t="shared" si="52"/>
        <v>1.4</v>
      </c>
      <c r="Y79" s="3">
        <f t="shared" si="53"/>
        <v>1.1785714285714286</v>
      </c>
      <c r="Z79" s="3">
        <f t="shared" si="54"/>
        <v>0.55597189811294967</v>
      </c>
      <c r="AB79">
        <f t="shared" si="55"/>
        <v>1277.3715729496109</v>
      </c>
      <c r="AC79">
        <f t="shared" si="56"/>
        <v>0</v>
      </c>
      <c r="AD79">
        <f t="shared" si="57"/>
        <v>18816.569198676068</v>
      </c>
      <c r="AE79">
        <f t="shared" si="58"/>
        <v>572.08920584658006</v>
      </c>
      <c r="AF79">
        <f t="shared" si="59"/>
        <v>6.7579053737080286E-2</v>
      </c>
      <c r="AG79">
        <f t="shared" si="60"/>
        <v>3.7274252904320013</v>
      </c>
      <c r="AH79">
        <f t="shared" si="61"/>
        <v>3.7274252904320013</v>
      </c>
      <c r="AI79">
        <f t="shared" si="62"/>
        <v>0.7837895268685402</v>
      </c>
      <c r="AJ79">
        <f t="shared" si="63"/>
        <v>1</v>
      </c>
    </row>
    <row r="80" spans="1:36">
      <c r="A80" s="21" t="s">
        <v>129</v>
      </c>
      <c r="B80">
        <v>203.5</v>
      </c>
      <c r="C80">
        <v>128.5</v>
      </c>
      <c r="D80" s="4">
        <v>2</v>
      </c>
      <c r="E80">
        <v>0</v>
      </c>
      <c r="F80" s="4">
        <v>249</v>
      </c>
      <c r="G80">
        <v>0</v>
      </c>
      <c r="H80">
        <v>200</v>
      </c>
      <c r="I80">
        <v>0</v>
      </c>
      <c r="J80" s="4">
        <v>13.5</v>
      </c>
      <c r="K80" s="4">
        <f t="shared" si="42"/>
        <v>27.679243661273315</v>
      </c>
      <c r="L80">
        <v>438</v>
      </c>
      <c r="M80" s="3">
        <f t="shared" si="43"/>
        <v>2.1523341523341522</v>
      </c>
      <c r="N80" s="12">
        <f t="shared" si="44"/>
        <v>7.0000000000000007E-2</v>
      </c>
      <c r="O80" s="4">
        <f t="shared" si="45"/>
        <v>101.75</v>
      </c>
      <c r="P80" s="3">
        <f t="shared" si="46"/>
        <v>1.1979078014184397</v>
      </c>
      <c r="Q80">
        <v>690</v>
      </c>
      <c r="R80">
        <f t="shared" si="47"/>
        <v>75</v>
      </c>
      <c r="T80" s="7">
        <f t="shared" si="48"/>
        <v>525</v>
      </c>
      <c r="U80">
        <f t="shared" si="49"/>
        <v>484</v>
      </c>
      <c r="V80">
        <f t="shared" si="50"/>
        <v>577</v>
      </c>
      <c r="W80" s="3">
        <f t="shared" si="51"/>
        <v>1.3142857142857143</v>
      </c>
      <c r="X80" s="3">
        <f t="shared" si="52"/>
        <v>1.4256198347107438</v>
      </c>
      <c r="Y80" s="3">
        <f t="shared" si="53"/>
        <v>1.1958405545927209</v>
      </c>
      <c r="Z80" s="3">
        <f t="shared" si="54"/>
        <v>0.56077320278969955</v>
      </c>
      <c r="AB80">
        <f t="shared" si="55"/>
        <v>1266.0618393966865</v>
      </c>
      <c r="AC80">
        <f t="shared" si="56"/>
        <v>0</v>
      </c>
      <c r="AD80">
        <f t="shared" si="57"/>
        <v>18290.352429199775</v>
      </c>
      <c r="AE80">
        <f t="shared" si="58"/>
        <v>562.16915580397199</v>
      </c>
      <c r="AF80">
        <f t="shared" si="59"/>
        <v>6.8127669163402391E-2</v>
      </c>
      <c r="AG80">
        <f t="shared" si="60"/>
        <v>3.7185415686729022</v>
      </c>
      <c r="AH80">
        <f t="shared" si="61"/>
        <v>3.7185415686729022</v>
      </c>
      <c r="AI80">
        <f t="shared" si="62"/>
        <v>0.78406383458170115</v>
      </c>
      <c r="AJ80">
        <f t="shared" si="63"/>
        <v>1</v>
      </c>
    </row>
    <row r="81" spans="1:36">
      <c r="A81" s="21" t="s">
        <v>130</v>
      </c>
      <c r="B81">
        <v>219</v>
      </c>
      <c r="C81">
        <v>126</v>
      </c>
      <c r="D81" s="4">
        <v>7</v>
      </c>
      <c r="E81">
        <v>0</v>
      </c>
      <c r="F81" s="4">
        <v>249</v>
      </c>
      <c r="G81">
        <v>0</v>
      </c>
      <c r="H81">
        <v>200</v>
      </c>
      <c r="I81">
        <v>0</v>
      </c>
      <c r="J81" s="4">
        <v>13.5</v>
      </c>
      <c r="K81" s="4">
        <f t="shared" si="42"/>
        <v>27.679243661273315</v>
      </c>
      <c r="L81">
        <v>438</v>
      </c>
      <c r="M81" s="3">
        <f t="shared" si="43"/>
        <v>2</v>
      </c>
      <c r="N81" s="12">
        <f t="shared" si="44"/>
        <v>7.0000000000000007E-2</v>
      </c>
      <c r="O81" s="4">
        <f t="shared" si="45"/>
        <v>31.285714285714285</v>
      </c>
      <c r="P81" s="3">
        <f t="shared" si="46"/>
        <v>0.36832826747720365</v>
      </c>
      <c r="Q81">
        <v>1813</v>
      </c>
      <c r="R81">
        <f t="shared" si="47"/>
        <v>93</v>
      </c>
      <c r="T81" s="7">
        <f t="shared" si="48"/>
        <v>1397</v>
      </c>
      <c r="U81">
        <f t="shared" si="49"/>
        <v>1283</v>
      </c>
      <c r="V81">
        <f t="shared" si="50"/>
        <v>1493</v>
      </c>
      <c r="W81" s="3">
        <f t="shared" si="51"/>
        <v>1.2977809591982821</v>
      </c>
      <c r="X81" s="3">
        <f t="shared" si="52"/>
        <v>1.4130943102104443</v>
      </c>
      <c r="Y81" s="3">
        <f t="shared" si="53"/>
        <v>1.2143335565974549</v>
      </c>
      <c r="Z81" s="3">
        <f t="shared" si="54"/>
        <v>0.80721084411866151</v>
      </c>
      <c r="AB81">
        <f t="shared" si="55"/>
        <v>4662.1234979272531</v>
      </c>
      <c r="AC81">
        <f t="shared" si="56"/>
        <v>0</v>
      </c>
      <c r="AD81">
        <f t="shared" si="57"/>
        <v>20537.376574679874</v>
      </c>
      <c r="AE81">
        <f t="shared" si="58"/>
        <v>1438.1233347420641</v>
      </c>
      <c r="AF81">
        <f t="shared" si="59"/>
        <v>6.5688558066099023E-2</v>
      </c>
      <c r="AG81">
        <f t="shared" si="60"/>
        <v>3.7581164490108239</v>
      </c>
      <c r="AH81">
        <f t="shared" si="61"/>
        <v>3.7581164490108239</v>
      </c>
      <c r="AI81">
        <f t="shared" si="62"/>
        <v>0.78284427903304954</v>
      </c>
      <c r="AJ81">
        <f t="shared" si="63"/>
        <v>1</v>
      </c>
    </row>
    <row r="82" spans="1:36">
      <c r="A82" s="21" t="s">
        <v>131</v>
      </c>
      <c r="B82">
        <v>202.5</v>
      </c>
      <c r="C82">
        <v>132.9</v>
      </c>
      <c r="D82" s="4">
        <v>1</v>
      </c>
      <c r="E82">
        <v>0</v>
      </c>
      <c r="F82" s="4">
        <v>249</v>
      </c>
      <c r="G82">
        <v>0</v>
      </c>
      <c r="H82">
        <v>200</v>
      </c>
      <c r="I82">
        <v>0</v>
      </c>
      <c r="J82" s="4">
        <v>25</v>
      </c>
      <c r="K82" s="4">
        <f t="shared" si="42"/>
        <v>31.475806210019346</v>
      </c>
      <c r="L82">
        <v>438</v>
      </c>
      <c r="M82" s="3">
        <f t="shared" si="43"/>
        <v>2.162962962962963</v>
      </c>
      <c r="N82" s="12">
        <f t="shared" si="44"/>
        <v>0.09</v>
      </c>
      <c r="O82" s="4">
        <f t="shared" si="45"/>
        <v>202.5</v>
      </c>
      <c r="P82" s="3">
        <f t="shared" si="46"/>
        <v>2.3840425531914895</v>
      </c>
      <c r="Q82">
        <v>732</v>
      </c>
      <c r="R82">
        <f t="shared" si="47"/>
        <v>69.599999999999994</v>
      </c>
      <c r="T82" s="7">
        <f t="shared" si="48"/>
        <v>534</v>
      </c>
      <c r="U82">
        <f t="shared" si="49"/>
        <v>508</v>
      </c>
      <c r="V82">
        <f t="shared" si="50"/>
        <v>606</v>
      </c>
      <c r="W82" s="3">
        <f t="shared" si="51"/>
        <v>1.3707865168539326</v>
      </c>
      <c r="X82" s="3">
        <f t="shared" si="52"/>
        <v>1.4409448818897639</v>
      </c>
      <c r="Y82" s="3">
        <f t="shared" si="53"/>
        <v>1.2079207920792079</v>
      </c>
      <c r="Z82" s="3">
        <f t="shared" si="54"/>
        <v>0.2626403538618578</v>
      </c>
      <c r="AB82">
        <f t="shared" si="55"/>
        <v>633.03091969834327</v>
      </c>
      <c r="AC82">
        <f t="shared" si="56"/>
        <v>0</v>
      </c>
      <c r="AD82">
        <f t="shared" si="57"/>
        <v>17701.178142945544</v>
      </c>
      <c r="AE82">
        <f t="shared" si="58"/>
        <v>600.15415257852612</v>
      </c>
      <c r="AF82">
        <f t="shared" si="59"/>
        <v>7.9376218992607092E-2</v>
      </c>
      <c r="AG82">
        <f t="shared" si="60"/>
        <v>3.5386498790433283</v>
      </c>
      <c r="AH82">
        <f t="shared" si="61"/>
        <v>3.5386498790433283</v>
      </c>
      <c r="AI82">
        <f t="shared" si="62"/>
        <v>0.78968810949630353</v>
      </c>
      <c r="AJ82">
        <f t="shared" si="63"/>
        <v>1</v>
      </c>
    </row>
    <row r="83" spans="1:36">
      <c r="A83" s="21" t="s">
        <v>132</v>
      </c>
      <c r="B83">
        <v>219</v>
      </c>
      <c r="C83">
        <v>145.4</v>
      </c>
      <c r="D83" s="4">
        <v>7</v>
      </c>
      <c r="E83">
        <v>0</v>
      </c>
      <c r="F83" s="4">
        <v>249</v>
      </c>
      <c r="G83">
        <v>0</v>
      </c>
      <c r="H83">
        <v>200</v>
      </c>
      <c r="I83">
        <v>0</v>
      </c>
      <c r="J83" s="4">
        <v>25</v>
      </c>
      <c r="K83" s="4">
        <f t="shared" si="42"/>
        <v>31.475806210019346</v>
      </c>
      <c r="L83">
        <v>438</v>
      </c>
      <c r="M83" s="3">
        <f t="shared" si="43"/>
        <v>2</v>
      </c>
      <c r="N83" s="12">
        <f t="shared" si="44"/>
        <v>7.0000000000000007E-2</v>
      </c>
      <c r="O83" s="4">
        <f t="shared" si="45"/>
        <v>31.285714285714285</v>
      </c>
      <c r="P83" s="3">
        <f t="shared" si="46"/>
        <v>0.36832826747720365</v>
      </c>
      <c r="Q83">
        <v>1958</v>
      </c>
      <c r="R83">
        <f t="shared" si="47"/>
        <v>73.599999999999994</v>
      </c>
      <c r="T83" s="7">
        <f t="shared" si="48"/>
        <v>1509</v>
      </c>
      <c r="U83">
        <f t="shared" si="49"/>
        <v>1185</v>
      </c>
      <c r="V83">
        <f t="shared" si="50"/>
        <v>1563</v>
      </c>
      <c r="W83" s="3">
        <f t="shared" si="51"/>
        <v>1.2975480450629555</v>
      </c>
      <c r="X83" s="3">
        <f t="shared" si="52"/>
        <v>1.6523206751054853</v>
      </c>
      <c r="Y83" s="3">
        <f t="shared" si="53"/>
        <v>1.2527191298784388</v>
      </c>
      <c r="Z83" s="3">
        <f t="shared" si="54"/>
        <v>0.73897288216942647</v>
      </c>
      <c r="AB83">
        <f t="shared" si="55"/>
        <v>4662.1234979272531</v>
      </c>
      <c r="AC83">
        <f t="shared" si="56"/>
        <v>0</v>
      </c>
      <c r="AD83">
        <f t="shared" si="57"/>
        <v>16402.129580686167</v>
      </c>
      <c r="AE83">
        <f t="shared" si="58"/>
        <v>1570.9219905010402</v>
      </c>
      <c r="AF83">
        <f t="shared" si="59"/>
        <v>6.8714887806453892E-2</v>
      </c>
      <c r="AG83">
        <f t="shared" si="60"/>
        <v>3.7090440842869139</v>
      </c>
      <c r="AH83">
        <f t="shared" si="61"/>
        <v>3.7090440842869139</v>
      </c>
      <c r="AI83">
        <f t="shared" si="62"/>
        <v>0.78435744390322693</v>
      </c>
      <c r="AJ83">
        <f t="shared" si="63"/>
        <v>1</v>
      </c>
    </row>
    <row r="84" spans="1:36">
      <c r="A84" s="21" t="s">
        <v>133</v>
      </c>
      <c r="B84">
        <v>218.5</v>
      </c>
      <c r="C84">
        <v>159.5</v>
      </c>
      <c r="D84" s="4">
        <v>6</v>
      </c>
      <c r="E84">
        <v>0</v>
      </c>
      <c r="F84" s="4">
        <v>249</v>
      </c>
      <c r="G84">
        <v>0</v>
      </c>
      <c r="H84">
        <v>200</v>
      </c>
      <c r="I84">
        <v>0</v>
      </c>
      <c r="J84" s="4">
        <v>40.299999999999997</v>
      </c>
      <c r="K84" s="4">
        <f t="shared" si="42"/>
        <v>35.286356706275697</v>
      </c>
      <c r="L84">
        <v>438</v>
      </c>
      <c r="M84" s="3">
        <f t="shared" si="43"/>
        <v>2.0045766590389018</v>
      </c>
      <c r="N84" s="12">
        <f t="shared" si="44"/>
        <v>7.0000000000000007E-2</v>
      </c>
      <c r="O84" s="4">
        <f t="shared" si="45"/>
        <v>36.416666666666664</v>
      </c>
      <c r="P84" s="3">
        <f t="shared" si="46"/>
        <v>0.42873522458628838</v>
      </c>
      <c r="Q84">
        <v>1711</v>
      </c>
      <c r="R84">
        <f t="shared" si="47"/>
        <v>59</v>
      </c>
      <c r="T84" s="7">
        <f t="shared" si="48"/>
        <v>1460</v>
      </c>
      <c r="U84">
        <f t="shared" si="49"/>
        <v>1049</v>
      </c>
      <c r="V84">
        <f t="shared" si="50"/>
        <v>1497</v>
      </c>
      <c r="W84" s="3">
        <f t="shared" si="51"/>
        <v>1.1719178082191781</v>
      </c>
      <c r="X84" s="3">
        <f t="shared" si="52"/>
        <v>1.6310772163965681</v>
      </c>
      <c r="Y84" s="3">
        <f t="shared" si="53"/>
        <v>1.1429525718102873</v>
      </c>
      <c r="Z84" s="3">
        <f t="shared" si="54"/>
        <v>0.6468716504564167</v>
      </c>
      <c r="AB84">
        <f t="shared" si="55"/>
        <v>4005.5306333269864</v>
      </c>
      <c r="AC84">
        <f t="shared" si="56"/>
        <v>0</v>
      </c>
      <c r="AD84">
        <f t="shared" si="57"/>
        <v>13510.419206762905</v>
      </c>
      <c r="AE84">
        <f t="shared" si="58"/>
        <v>1541.8470217309646</v>
      </c>
      <c r="AF84">
        <f t="shared" si="59"/>
        <v>7.2242021008288401E-2</v>
      </c>
      <c r="AG84">
        <f t="shared" si="60"/>
        <v>3.6522440745358185</v>
      </c>
      <c r="AH84">
        <f t="shared" si="61"/>
        <v>3.6522440745358185</v>
      </c>
      <c r="AI84">
        <f t="shared" si="62"/>
        <v>0.78612101050414418</v>
      </c>
      <c r="AJ84">
        <f t="shared" si="63"/>
        <v>1</v>
      </c>
    </row>
    <row r="85" spans="1:36">
      <c r="A85" s="21" t="s">
        <v>134</v>
      </c>
      <c r="B85">
        <v>217</v>
      </c>
      <c r="C85">
        <v>158.4</v>
      </c>
      <c r="D85" s="4">
        <v>6</v>
      </c>
      <c r="E85">
        <v>0</v>
      </c>
      <c r="F85" s="4">
        <v>249</v>
      </c>
      <c r="G85">
        <v>0</v>
      </c>
      <c r="H85">
        <v>200</v>
      </c>
      <c r="I85">
        <v>0</v>
      </c>
      <c r="J85" s="4">
        <v>40.299999999999997</v>
      </c>
      <c r="K85" s="4">
        <f t="shared" si="42"/>
        <v>35.286356706275697</v>
      </c>
      <c r="L85">
        <v>438</v>
      </c>
      <c r="M85" s="3">
        <f t="shared" si="43"/>
        <v>2.0184331797235022</v>
      </c>
      <c r="N85" s="12">
        <f t="shared" si="44"/>
        <v>7.0000000000000007E-2</v>
      </c>
      <c r="O85" s="4">
        <f t="shared" si="45"/>
        <v>36.166666666666664</v>
      </c>
      <c r="P85" s="3">
        <f t="shared" si="46"/>
        <v>0.42579196217494086</v>
      </c>
      <c r="Q85">
        <v>1702</v>
      </c>
      <c r="R85">
        <f t="shared" si="47"/>
        <v>58.599999999999994</v>
      </c>
      <c r="T85" s="7">
        <f t="shared" si="48"/>
        <v>1446</v>
      </c>
      <c r="U85">
        <f t="shared" si="49"/>
        <v>1037</v>
      </c>
      <c r="V85">
        <f t="shared" si="50"/>
        <v>1482</v>
      </c>
      <c r="W85" s="3">
        <f t="shared" si="51"/>
        <v>1.1770401106500692</v>
      </c>
      <c r="X85" s="3">
        <f t="shared" si="52"/>
        <v>1.6412729026036643</v>
      </c>
      <c r="Y85" s="3">
        <f t="shared" si="53"/>
        <v>1.1484480431848854</v>
      </c>
      <c r="Z85" s="3">
        <f t="shared" si="54"/>
        <v>0.6488319116558815</v>
      </c>
      <c r="AB85">
        <f t="shared" si="55"/>
        <v>3977.256299444678</v>
      </c>
      <c r="AC85">
        <f t="shared" si="56"/>
        <v>0</v>
      </c>
      <c r="AD85">
        <f t="shared" si="57"/>
        <v>13300.278074164284</v>
      </c>
      <c r="AE85">
        <f t="shared" si="58"/>
        <v>1526.3380249505453</v>
      </c>
      <c r="AF85">
        <f t="shared" si="59"/>
        <v>7.2712276293648986E-2</v>
      </c>
      <c r="AG85">
        <f t="shared" si="60"/>
        <v>3.6447031656721611</v>
      </c>
      <c r="AH85">
        <f t="shared" si="61"/>
        <v>3.6447031656721611</v>
      </c>
      <c r="AI85">
        <f t="shared" si="62"/>
        <v>0.78635613814682448</v>
      </c>
      <c r="AJ85">
        <f t="shared" si="63"/>
        <v>1</v>
      </c>
    </row>
    <row r="86" spans="1:36">
      <c r="A86" s="14" t="s">
        <v>135</v>
      </c>
      <c r="B86">
        <v>220</v>
      </c>
      <c r="C86">
        <v>153</v>
      </c>
      <c r="D86" s="4">
        <v>5</v>
      </c>
      <c r="E86">
        <v>0</v>
      </c>
      <c r="F86" s="4">
        <v>282.3</v>
      </c>
      <c r="G86">
        <v>0</v>
      </c>
      <c r="H86">
        <v>200</v>
      </c>
      <c r="I86">
        <v>0</v>
      </c>
      <c r="J86" s="4">
        <v>26.7</v>
      </c>
      <c r="K86" s="4">
        <f t="shared" si="42"/>
        <v>31.95372720796728</v>
      </c>
      <c r="L86">
        <f t="shared" ref="L86:L91" si="64">3*B86</f>
        <v>660</v>
      </c>
      <c r="M86" s="3">
        <f t="shared" si="43"/>
        <v>3</v>
      </c>
      <c r="N86" s="12">
        <f t="shared" si="44"/>
        <v>0.11</v>
      </c>
      <c r="O86" s="4">
        <f t="shared" si="45"/>
        <v>44</v>
      </c>
      <c r="P86" s="3">
        <f t="shared" si="46"/>
        <v>0.58729078014184399</v>
      </c>
      <c r="Q86">
        <v>1678</v>
      </c>
      <c r="R86">
        <f t="shared" si="47"/>
        <v>67</v>
      </c>
      <c r="T86" s="7">
        <f t="shared" si="48"/>
        <v>1322</v>
      </c>
      <c r="U86">
        <f t="shared" si="49"/>
        <v>1024</v>
      </c>
      <c r="V86">
        <f t="shared" si="50"/>
        <v>1362</v>
      </c>
      <c r="W86" s="3">
        <f t="shared" si="51"/>
        <v>1.2692889561270801</v>
      </c>
      <c r="X86" s="3">
        <f t="shared" si="52"/>
        <v>1.638671875</v>
      </c>
      <c r="Y86" s="3">
        <f t="shared" si="53"/>
        <v>1.2320117474302497</v>
      </c>
      <c r="Z86" s="3">
        <f t="shared" si="54"/>
        <v>0.68723473746301467</v>
      </c>
      <c r="AB86">
        <f t="shared" si="55"/>
        <v>3377.2121026090276</v>
      </c>
      <c r="AC86">
        <f t="shared" si="56"/>
        <v>0</v>
      </c>
      <c r="AD86">
        <f t="shared" si="57"/>
        <v>16250.673398856603</v>
      </c>
      <c r="AE86">
        <f t="shared" si="58"/>
        <v>1387.2799563159999</v>
      </c>
      <c r="AF86">
        <f t="shared" si="59"/>
        <v>0.10830851161938475</v>
      </c>
      <c r="AG86">
        <f t="shared" si="60"/>
        <v>3.0957150077578914</v>
      </c>
      <c r="AH86">
        <f t="shared" si="61"/>
        <v>3.0957150077578914</v>
      </c>
      <c r="AI86">
        <f t="shared" si="62"/>
        <v>0.80415425580969235</v>
      </c>
      <c r="AJ86">
        <f t="shared" si="63"/>
        <v>1</v>
      </c>
    </row>
    <row r="87" spans="1:36">
      <c r="A87" s="14" t="s">
        <v>136</v>
      </c>
      <c r="B87">
        <v>219</v>
      </c>
      <c r="C87">
        <v>155</v>
      </c>
      <c r="D87" s="4">
        <v>5</v>
      </c>
      <c r="E87">
        <v>0</v>
      </c>
      <c r="F87" s="4">
        <v>282.3</v>
      </c>
      <c r="G87">
        <v>0</v>
      </c>
      <c r="H87">
        <v>200</v>
      </c>
      <c r="I87">
        <v>0</v>
      </c>
      <c r="J87" s="4">
        <v>26.7</v>
      </c>
      <c r="K87" s="4">
        <f t="shared" si="42"/>
        <v>31.95372720796728</v>
      </c>
      <c r="L87">
        <f t="shared" si="64"/>
        <v>657</v>
      </c>
      <c r="M87" s="3">
        <f t="shared" si="43"/>
        <v>3</v>
      </c>
      <c r="N87" s="12">
        <f t="shared" si="44"/>
        <v>0.11</v>
      </c>
      <c r="O87" s="4">
        <f t="shared" si="45"/>
        <v>43.8</v>
      </c>
      <c r="P87" s="3">
        <f t="shared" si="46"/>
        <v>0.5846212765957447</v>
      </c>
      <c r="Q87">
        <v>1658</v>
      </c>
      <c r="R87">
        <f t="shared" si="47"/>
        <v>64</v>
      </c>
      <c r="T87" s="7">
        <f t="shared" si="48"/>
        <v>1299</v>
      </c>
      <c r="U87">
        <f t="shared" si="49"/>
        <v>976</v>
      </c>
      <c r="V87">
        <f t="shared" si="50"/>
        <v>1329</v>
      </c>
      <c r="W87" s="3">
        <f t="shared" si="51"/>
        <v>1.2763664357197844</v>
      </c>
      <c r="X87" s="3">
        <f t="shared" si="52"/>
        <v>1.6987704918032787</v>
      </c>
      <c r="Y87" s="3">
        <f t="shared" si="53"/>
        <v>1.2475545522949587</v>
      </c>
      <c r="Z87" s="3">
        <f t="shared" si="54"/>
        <v>0.69717410692029447</v>
      </c>
      <c r="AB87">
        <f t="shared" si="55"/>
        <v>3361.5041393410788</v>
      </c>
      <c r="AC87">
        <f t="shared" si="56"/>
        <v>0</v>
      </c>
      <c r="AD87">
        <f t="shared" si="57"/>
        <v>15437.786299740243</v>
      </c>
      <c r="AE87">
        <f t="shared" si="58"/>
        <v>1361.1415127390512</v>
      </c>
      <c r="AF87">
        <f t="shared" si="59"/>
        <v>0.10800601933927234</v>
      </c>
      <c r="AG87">
        <f t="shared" si="60"/>
        <v>3.1001987458532216</v>
      </c>
      <c r="AH87">
        <f t="shared" si="61"/>
        <v>3.1001987458532216</v>
      </c>
      <c r="AI87">
        <f t="shared" si="62"/>
        <v>0.80400300966963623</v>
      </c>
      <c r="AJ87">
        <f t="shared" si="63"/>
        <v>1</v>
      </c>
    </row>
    <row r="88" spans="1:36">
      <c r="A88" s="14" t="s">
        <v>137</v>
      </c>
      <c r="B88">
        <v>220</v>
      </c>
      <c r="C88">
        <v>156</v>
      </c>
      <c r="D88" s="4">
        <v>4.9000000000000004</v>
      </c>
      <c r="E88">
        <v>0</v>
      </c>
      <c r="F88" s="4">
        <v>282.3</v>
      </c>
      <c r="G88">
        <v>0</v>
      </c>
      <c r="H88">
        <v>200</v>
      </c>
      <c r="I88">
        <v>0</v>
      </c>
      <c r="J88" s="4">
        <v>26.7</v>
      </c>
      <c r="K88" s="4">
        <f t="shared" si="42"/>
        <v>31.95372720796728</v>
      </c>
      <c r="L88">
        <f t="shared" si="64"/>
        <v>660</v>
      </c>
      <c r="M88" s="3">
        <f t="shared" si="43"/>
        <v>3</v>
      </c>
      <c r="N88" s="12">
        <f t="shared" si="44"/>
        <v>0.11</v>
      </c>
      <c r="O88" s="4">
        <f t="shared" si="45"/>
        <v>44.897959183673464</v>
      </c>
      <c r="P88" s="3">
        <f t="shared" si="46"/>
        <v>0.59927630626718775</v>
      </c>
      <c r="Q88">
        <v>1658</v>
      </c>
      <c r="R88">
        <f t="shared" si="47"/>
        <v>64</v>
      </c>
      <c r="T88" s="7">
        <f t="shared" si="48"/>
        <v>1289</v>
      </c>
      <c r="U88">
        <f t="shared" si="49"/>
        <v>969</v>
      </c>
      <c r="V88">
        <f t="shared" si="50"/>
        <v>1320</v>
      </c>
      <c r="W88" s="3">
        <f t="shared" si="51"/>
        <v>1.2862684251357641</v>
      </c>
      <c r="X88" s="3">
        <f t="shared" si="52"/>
        <v>1.7110423116615068</v>
      </c>
      <c r="Y88" s="3">
        <f t="shared" si="53"/>
        <v>1.2560606060606061</v>
      </c>
      <c r="Z88" s="3">
        <f t="shared" si="54"/>
        <v>0.6919131741863197</v>
      </c>
      <c r="AB88">
        <f t="shared" si="55"/>
        <v>3311.207240957111</v>
      </c>
      <c r="AC88">
        <f t="shared" si="56"/>
        <v>0</v>
      </c>
      <c r="AD88">
        <f t="shared" si="57"/>
        <v>15588.614163039085</v>
      </c>
      <c r="AE88">
        <f t="shared" si="58"/>
        <v>1350.969802275336</v>
      </c>
      <c r="AF88">
        <f t="shared" si="59"/>
        <v>0.10799977484374695</v>
      </c>
      <c r="AG88">
        <f t="shared" si="60"/>
        <v>3.1002913386177822</v>
      </c>
      <c r="AH88">
        <f t="shared" si="61"/>
        <v>3.1002913386177822</v>
      </c>
      <c r="AI88">
        <f t="shared" si="62"/>
        <v>0.80399988742187345</v>
      </c>
      <c r="AJ88">
        <f t="shared" si="63"/>
        <v>1</v>
      </c>
    </row>
    <row r="89" spans="1:36">
      <c r="A89" s="14" t="s">
        <v>138</v>
      </c>
      <c r="B89">
        <v>219</v>
      </c>
      <c r="C89">
        <v>146.6</v>
      </c>
      <c r="D89" s="4">
        <v>5.0999999999999996</v>
      </c>
      <c r="E89">
        <v>0</v>
      </c>
      <c r="F89" s="4">
        <v>282.3</v>
      </c>
      <c r="G89">
        <v>0</v>
      </c>
      <c r="H89">
        <v>200</v>
      </c>
      <c r="I89">
        <v>0</v>
      </c>
      <c r="J89" s="4">
        <v>26.7</v>
      </c>
      <c r="K89" s="4">
        <f t="shared" si="42"/>
        <v>31.95372720796728</v>
      </c>
      <c r="L89">
        <f t="shared" si="64"/>
        <v>657</v>
      </c>
      <c r="M89" s="3">
        <f t="shared" si="43"/>
        <v>3</v>
      </c>
      <c r="N89" s="12">
        <f t="shared" si="44"/>
        <v>0.11</v>
      </c>
      <c r="O89" s="4">
        <f t="shared" si="45"/>
        <v>42.941176470588239</v>
      </c>
      <c r="P89" s="3">
        <f t="shared" si="46"/>
        <v>0.57315811430955366</v>
      </c>
      <c r="Q89">
        <v>2021</v>
      </c>
      <c r="R89">
        <f t="shared" si="47"/>
        <v>72.400000000000006</v>
      </c>
      <c r="T89" s="7">
        <f t="shared" si="48"/>
        <v>1362</v>
      </c>
      <c r="U89">
        <f t="shared" si="49"/>
        <v>1112</v>
      </c>
      <c r="V89">
        <f t="shared" si="50"/>
        <v>1418</v>
      </c>
      <c r="W89" s="3">
        <f t="shared" si="51"/>
        <v>1.4838472834067549</v>
      </c>
      <c r="X89" s="3">
        <f t="shared" si="52"/>
        <v>1.8174460431654675</v>
      </c>
      <c r="Y89" s="3">
        <f t="shared" si="53"/>
        <v>1.4252468265162199</v>
      </c>
      <c r="Z89" s="3">
        <f t="shared" si="54"/>
        <v>0.6760661003573194</v>
      </c>
      <c r="AB89">
        <f t="shared" si="55"/>
        <v>3427.1320098745678</v>
      </c>
      <c r="AC89">
        <f t="shared" si="56"/>
        <v>0</v>
      </c>
      <c r="AD89">
        <f t="shared" si="57"/>
        <v>17361.917552284387</v>
      </c>
      <c r="AE89">
        <f t="shared" si="58"/>
        <v>1431.0425650335837</v>
      </c>
      <c r="AF89">
        <f t="shared" si="59"/>
        <v>0.10891120445998428</v>
      </c>
      <c r="AG89">
        <f t="shared" si="60"/>
        <v>3.0867907752580077</v>
      </c>
      <c r="AH89">
        <f t="shared" si="61"/>
        <v>3.0867907752580077</v>
      </c>
      <c r="AI89">
        <f t="shared" si="62"/>
        <v>0.80445560222999213</v>
      </c>
      <c r="AJ89">
        <f t="shared" si="63"/>
        <v>1</v>
      </c>
    </row>
    <row r="90" spans="1:36">
      <c r="A90" s="14" t="s">
        <v>139</v>
      </c>
      <c r="B90">
        <v>220</v>
      </c>
      <c r="C90">
        <v>147.6</v>
      </c>
      <c r="D90" s="4">
        <v>5.0999999999999996</v>
      </c>
      <c r="E90">
        <v>0</v>
      </c>
      <c r="F90" s="4">
        <v>282.3</v>
      </c>
      <c r="G90">
        <v>0</v>
      </c>
      <c r="H90">
        <v>200</v>
      </c>
      <c r="I90">
        <v>0</v>
      </c>
      <c r="J90" s="4">
        <v>26.7</v>
      </c>
      <c r="K90" s="4">
        <f t="shared" si="42"/>
        <v>31.95372720796728</v>
      </c>
      <c r="L90">
        <f t="shared" si="64"/>
        <v>660</v>
      </c>
      <c r="M90" s="3">
        <f t="shared" si="43"/>
        <v>3</v>
      </c>
      <c r="N90" s="12">
        <f t="shared" si="44"/>
        <v>0.11</v>
      </c>
      <c r="O90" s="4">
        <f t="shared" si="45"/>
        <v>43.137254901960787</v>
      </c>
      <c r="P90" s="3">
        <f t="shared" si="46"/>
        <v>0.57577527464886669</v>
      </c>
      <c r="Q90">
        <v>2066</v>
      </c>
      <c r="R90">
        <f t="shared" si="47"/>
        <v>72.400000000000006</v>
      </c>
      <c r="T90" s="7">
        <f t="shared" si="48"/>
        <v>1368</v>
      </c>
      <c r="U90">
        <f t="shared" si="49"/>
        <v>1115</v>
      </c>
      <c r="V90">
        <f t="shared" si="50"/>
        <v>1424</v>
      </c>
      <c r="W90" s="3">
        <f t="shared" si="51"/>
        <v>1.510233918128655</v>
      </c>
      <c r="X90" s="3">
        <f t="shared" si="52"/>
        <v>1.8529147982062781</v>
      </c>
      <c r="Y90" s="3">
        <f t="shared" si="53"/>
        <v>1.4508426966292134</v>
      </c>
      <c r="Z90" s="3">
        <f t="shared" si="54"/>
        <v>0.67585856268243338</v>
      </c>
      <c r="AB90">
        <f t="shared" si="55"/>
        <v>3443.1541324078707</v>
      </c>
      <c r="AC90">
        <f t="shared" si="56"/>
        <v>0</v>
      </c>
      <c r="AD90">
        <f t="shared" si="57"/>
        <v>17459.621083811035</v>
      </c>
      <c r="AE90">
        <f t="shared" si="58"/>
        <v>1438.1742945164967</v>
      </c>
      <c r="AF90">
        <f t="shared" si="59"/>
        <v>0.10888121705788664</v>
      </c>
      <c r="AG90">
        <f t="shared" si="60"/>
        <v>3.0872345147052105</v>
      </c>
      <c r="AH90">
        <f t="shared" si="61"/>
        <v>3.0872345147052105</v>
      </c>
      <c r="AI90">
        <f t="shared" si="62"/>
        <v>0.80444060852894328</v>
      </c>
      <c r="AJ90">
        <f t="shared" si="63"/>
        <v>1</v>
      </c>
    </row>
    <row r="91" spans="1:36">
      <c r="A91" s="14" t="s">
        <v>140</v>
      </c>
      <c r="B91">
        <v>220</v>
      </c>
      <c r="C91">
        <v>147.4</v>
      </c>
      <c r="D91" s="4">
        <v>5.0999999999999996</v>
      </c>
      <c r="E91">
        <v>0</v>
      </c>
      <c r="F91" s="4">
        <v>282.3</v>
      </c>
      <c r="G91">
        <v>0</v>
      </c>
      <c r="H91">
        <v>200</v>
      </c>
      <c r="I91">
        <v>0</v>
      </c>
      <c r="J91" s="4">
        <v>26.7</v>
      </c>
      <c r="K91" s="4">
        <f t="shared" si="42"/>
        <v>31.95372720796728</v>
      </c>
      <c r="L91">
        <f t="shared" si="64"/>
        <v>660</v>
      </c>
      <c r="M91" s="3">
        <f t="shared" si="43"/>
        <v>3</v>
      </c>
      <c r="N91" s="12">
        <f t="shared" si="44"/>
        <v>0.11</v>
      </c>
      <c r="O91" s="4">
        <f t="shared" si="45"/>
        <v>43.137254901960787</v>
      </c>
      <c r="P91" s="3">
        <f t="shared" si="46"/>
        <v>0.57577527464886669</v>
      </c>
      <c r="Q91">
        <v>2080</v>
      </c>
      <c r="R91">
        <f t="shared" si="47"/>
        <v>72.599999999999994</v>
      </c>
      <c r="T91" s="7">
        <f t="shared" si="48"/>
        <v>1369</v>
      </c>
      <c r="U91">
        <f t="shared" si="49"/>
        <v>1118</v>
      </c>
      <c r="V91">
        <f t="shared" si="50"/>
        <v>1426</v>
      </c>
      <c r="W91" s="3">
        <f t="shared" si="51"/>
        <v>1.5193571950328708</v>
      </c>
      <c r="X91" s="3">
        <f t="shared" si="52"/>
        <v>1.8604651162790697</v>
      </c>
      <c r="Y91" s="3">
        <f t="shared" si="53"/>
        <v>1.458625525946704</v>
      </c>
      <c r="Z91" s="3">
        <f t="shared" si="54"/>
        <v>0.67527763242517169</v>
      </c>
      <c r="AB91">
        <f t="shared" si="55"/>
        <v>3443.1541324078707</v>
      </c>
      <c r="AC91">
        <f t="shared" si="56"/>
        <v>0</v>
      </c>
      <c r="AD91">
        <f t="shared" si="57"/>
        <v>17505.959575451481</v>
      </c>
      <c r="AE91">
        <f t="shared" si="58"/>
        <v>1439.4115322432965</v>
      </c>
      <c r="AF91">
        <f t="shared" si="59"/>
        <v>0.10890347288987895</v>
      </c>
      <c r="AG91">
        <f t="shared" si="60"/>
        <v>3.0869051804643419</v>
      </c>
      <c r="AH91">
        <f t="shared" si="61"/>
        <v>3.0869051804643419</v>
      </c>
      <c r="AI91">
        <f t="shared" si="62"/>
        <v>0.8044517364449395</v>
      </c>
      <c r="AJ91">
        <f t="shared" si="63"/>
        <v>1</v>
      </c>
    </row>
  </sheetData>
  <mergeCells count="3">
    <mergeCell ref="A1:D1"/>
    <mergeCell ref="A2:D2"/>
    <mergeCell ref="T5:V5"/>
  </mergeCells>
  <phoneticPr fontId="0" type="noConversion"/>
  <pageMargins left="0.75" right="0.75" top="1" bottom="1" header="0.5" footer="0.5"/>
  <pageSetup paperSize="9" scale="66" orientation="portrait" horizontalDpi="300" verticalDpi="0" r:id="rId1"/>
  <headerFooter alignWithMargins="0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6"/>
  <sheetViews>
    <sheetView zoomScaleNormal="100" workbookViewId="0" xr3:uid="{958C4451-9541-5A59-BF78-D2F731DF1C81}">
      <pane xSplit="1" ySplit="7" topLeftCell="B80" activePane="bottomRight" state="frozen"/>
      <selection pane="bottomRight" activeCell="D95" sqref="D95:H95"/>
      <selection pane="bottomLeft" activeCell="A8" sqref="A8"/>
      <selection pane="topRight" activeCell="B1" sqref="B1"/>
    </sheetView>
  </sheetViews>
  <sheetFormatPr defaultRowHeight="12.75"/>
  <cols>
    <col min="1" max="1" width="14.7109375" customWidth="1"/>
    <col min="2" max="8" width="7.7109375" customWidth="1"/>
  </cols>
  <sheetData>
    <row r="1" spans="1:8">
      <c r="A1" s="22" t="s">
        <v>0</v>
      </c>
      <c r="B1" s="22"/>
      <c r="C1" s="22"/>
      <c r="D1" s="22"/>
    </row>
    <row r="2" spans="1:8">
      <c r="A2" s="22" t="s">
        <v>1</v>
      </c>
      <c r="B2" s="22"/>
      <c r="C2" s="22"/>
      <c r="D2" s="22"/>
    </row>
    <row r="4" spans="1:8">
      <c r="A4" s="20" t="s">
        <v>141</v>
      </c>
    </row>
    <row r="5" spans="1:8">
      <c r="B5" s="20" t="s">
        <v>4</v>
      </c>
    </row>
    <row r="6" spans="1:8">
      <c r="A6" s="20" t="s">
        <v>11</v>
      </c>
      <c r="B6" s="20" t="s">
        <v>27</v>
      </c>
      <c r="C6" s="20" t="s">
        <v>29</v>
      </c>
      <c r="D6" s="20" t="s">
        <v>30</v>
      </c>
      <c r="E6" s="20" t="s">
        <v>31</v>
      </c>
      <c r="F6" s="8" t="s">
        <v>4</v>
      </c>
      <c r="G6" s="8" t="s">
        <v>4</v>
      </c>
      <c r="H6" s="8" t="s">
        <v>4</v>
      </c>
    </row>
    <row r="7" spans="1:8">
      <c r="A7" s="20"/>
      <c r="B7" s="20" t="s">
        <v>46</v>
      </c>
      <c r="C7" s="20" t="s">
        <v>46</v>
      </c>
      <c r="D7" s="20" t="s">
        <v>46</v>
      </c>
      <c r="E7" s="20" t="s">
        <v>46</v>
      </c>
      <c r="F7" s="20" t="s">
        <v>47</v>
      </c>
      <c r="G7" s="20" t="s">
        <v>30</v>
      </c>
      <c r="H7" s="20" t="s">
        <v>48</v>
      </c>
    </row>
    <row r="8" spans="1:8">
      <c r="A8" s="20" t="s">
        <v>51</v>
      </c>
      <c r="B8" s="20">
        <v>2003</v>
      </c>
      <c r="C8" s="21" t="s">
        <v>52</v>
      </c>
    </row>
    <row r="9" spans="1:8">
      <c r="A9" s="2" t="s">
        <v>53</v>
      </c>
      <c r="B9" s="4">
        <v>699.7</v>
      </c>
      <c r="C9" s="7">
        <v>406</v>
      </c>
      <c r="D9">
        <v>454</v>
      </c>
      <c r="E9">
        <v>478</v>
      </c>
      <c r="F9" s="3">
        <v>1.7233990147783251</v>
      </c>
      <c r="G9" s="3">
        <v>1.5411894273127755</v>
      </c>
      <c r="H9" s="3">
        <v>1.4638075313807533</v>
      </c>
    </row>
    <row r="10" spans="1:8">
      <c r="A10" s="2" t="s">
        <v>54</v>
      </c>
      <c r="B10" s="4">
        <v>635</v>
      </c>
      <c r="C10" s="7">
        <v>408.94827100921174</v>
      </c>
      <c r="D10">
        <v>448</v>
      </c>
      <c r="E10">
        <v>504</v>
      </c>
      <c r="F10" s="3">
        <v>1.5527636256608512</v>
      </c>
      <c r="G10" s="3">
        <v>1.4174107142857142</v>
      </c>
      <c r="H10" s="3">
        <v>1.2599206349206349</v>
      </c>
    </row>
    <row r="11" spans="1:8">
      <c r="A11" s="2" t="s">
        <v>55</v>
      </c>
      <c r="B11" s="4">
        <v>540</v>
      </c>
      <c r="C11" s="7">
        <v>379.91155258268026</v>
      </c>
      <c r="D11">
        <v>393</v>
      </c>
      <c r="E11">
        <v>449</v>
      </c>
      <c r="F11" s="3">
        <v>1.4213834676229795</v>
      </c>
      <c r="G11" s="3">
        <v>1.3740458015267176</v>
      </c>
      <c r="H11" s="3">
        <v>1.2026726057906458</v>
      </c>
    </row>
    <row r="12" spans="1:8">
      <c r="A12" s="2" t="s">
        <v>56</v>
      </c>
      <c r="B12" s="4">
        <v>378.3</v>
      </c>
      <c r="C12" s="7">
        <v>312.81702052605209</v>
      </c>
      <c r="D12">
        <v>282</v>
      </c>
      <c r="E12">
        <v>340</v>
      </c>
      <c r="F12" s="3">
        <v>1.2093331729962384</v>
      </c>
      <c r="G12" s="3">
        <v>1.3414893617021277</v>
      </c>
      <c r="H12" s="3">
        <v>1.1126470588235295</v>
      </c>
    </row>
    <row r="13" spans="1:8">
      <c r="A13" s="2" t="s">
        <v>57</v>
      </c>
      <c r="B13" s="4">
        <v>815.4</v>
      </c>
      <c r="C13" s="7">
        <v>524.41477058339763</v>
      </c>
      <c r="D13">
        <v>634</v>
      </c>
      <c r="E13">
        <v>616</v>
      </c>
      <c r="F13" s="3">
        <v>1.554876112838868</v>
      </c>
      <c r="G13" s="3">
        <v>1.2861198738170347</v>
      </c>
      <c r="H13" s="3">
        <v>1.3237012987012986</v>
      </c>
    </row>
    <row r="14" spans="1:8">
      <c r="A14" s="2" t="s">
        <v>58</v>
      </c>
      <c r="B14" s="4">
        <v>851.6</v>
      </c>
      <c r="C14" s="7">
        <v>562.92842031472105</v>
      </c>
      <c r="D14">
        <v>648</v>
      </c>
      <c r="E14">
        <v>709</v>
      </c>
      <c r="F14" s="3">
        <v>1.5128033498892968</v>
      </c>
      <c r="G14" s="3">
        <v>1.3141975308641975</v>
      </c>
      <c r="H14" s="3">
        <v>1.2011283497884344</v>
      </c>
    </row>
    <row r="15" spans="1:8">
      <c r="A15" s="2" t="s">
        <v>59</v>
      </c>
      <c r="B15" s="4">
        <v>728.1</v>
      </c>
      <c r="C15" s="7">
        <v>562.23077959685895</v>
      </c>
      <c r="D15">
        <v>584</v>
      </c>
      <c r="E15">
        <v>658</v>
      </c>
      <c r="F15" s="3">
        <v>1.2950198146783705</v>
      </c>
      <c r="G15" s="3">
        <v>1.2467465753424658</v>
      </c>
      <c r="H15" s="3">
        <v>1.1065349544072949</v>
      </c>
    </row>
    <row r="16" spans="1:8">
      <c r="A16" s="2" t="s">
        <v>60</v>
      </c>
      <c r="B16" s="4">
        <v>589</v>
      </c>
      <c r="C16" s="7">
        <v>525.1218174260141</v>
      </c>
      <c r="D16">
        <v>444</v>
      </c>
      <c r="E16">
        <v>545</v>
      </c>
      <c r="F16" s="3">
        <v>1.1216445031499493</v>
      </c>
      <c r="G16" s="3">
        <v>1.3265765765765767</v>
      </c>
      <c r="H16" s="3">
        <v>1.0807339449541284</v>
      </c>
    </row>
    <row r="17" spans="1:8">
      <c r="A17" s="2" t="s">
        <v>61</v>
      </c>
      <c r="B17" s="4">
        <v>907.5</v>
      </c>
      <c r="C17" s="7">
        <v>592.95005170062882</v>
      </c>
      <c r="D17">
        <v>736</v>
      </c>
      <c r="E17">
        <v>697</v>
      </c>
      <c r="F17" s="3">
        <v>1.5304830438874513</v>
      </c>
      <c r="G17" s="3">
        <v>1.2330163043478262</v>
      </c>
      <c r="H17" s="3">
        <v>1.3020086083213773</v>
      </c>
    </row>
    <row r="18" spans="1:8">
      <c r="A18" s="2" t="s">
        <v>62</v>
      </c>
      <c r="B18" s="4">
        <v>968.2</v>
      </c>
      <c r="C18" s="7">
        <v>648.67710188956949</v>
      </c>
      <c r="D18">
        <v>756</v>
      </c>
      <c r="E18">
        <v>821</v>
      </c>
      <c r="F18" s="3">
        <v>1.4925761941953457</v>
      </c>
      <c r="G18" s="3">
        <v>1.2806878306878307</v>
      </c>
      <c r="H18" s="3">
        <v>1.1792935444579782</v>
      </c>
    </row>
    <row r="19" spans="1:8">
      <c r="A19" s="2" t="s">
        <v>63</v>
      </c>
      <c r="B19" s="4">
        <v>879.1</v>
      </c>
      <c r="C19" s="7">
        <v>662.03643474278999</v>
      </c>
      <c r="D19">
        <v>681</v>
      </c>
      <c r="E19">
        <v>768</v>
      </c>
      <c r="F19" s="3">
        <v>1.3278725367155089</v>
      </c>
      <c r="G19" s="3">
        <v>1.2908957415565345</v>
      </c>
      <c r="H19" s="3">
        <v>1.1446614583333334</v>
      </c>
    </row>
    <row r="20" spans="1:8">
      <c r="A20" s="2" t="s">
        <v>64</v>
      </c>
      <c r="B20" s="4">
        <v>703.6</v>
      </c>
      <c r="C20" s="7">
        <v>639.05277378833318</v>
      </c>
      <c r="D20">
        <v>518</v>
      </c>
      <c r="E20">
        <v>645</v>
      </c>
      <c r="F20" s="3">
        <v>1.101004531799507</v>
      </c>
      <c r="G20" s="3">
        <v>1.3583011583011584</v>
      </c>
      <c r="H20" s="3">
        <v>1.0908527131782946</v>
      </c>
    </row>
    <row r="21" spans="1:8">
      <c r="A21" s="2"/>
      <c r="C21" s="7"/>
      <c r="E21" s="20" t="s">
        <v>142</v>
      </c>
      <c r="F21" s="9">
        <f>AVERAGE(F9:F20)</f>
        <v>1.4035966140177243</v>
      </c>
      <c r="G21" s="9">
        <f>AVERAGE(G9:G20)</f>
        <v>1.3342230746934132</v>
      </c>
      <c r="H21" s="9">
        <f>AVERAGE(H9:H20)</f>
        <v>1.2056635585881421</v>
      </c>
    </row>
    <row r="22" spans="1:8">
      <c r="A22" s="5" t="s">
        <v>66</v>
      </c>
      <c r="B22" s="10">
        <v>2003</v>
      </c>
      <c r="C22" s="11" t="s">
        <v>67</v>
      </c>
      <c r="E22" t="s">
        <v>88</v>
      </c>
      <c r="F22" s="12">
        <f>STDEV(F9:F20)</f>
        <v>0.19305914721387632</v>
      </c>
      <c r="G22" s="12">
        <f>STDEV(G9:G20)</f>
        <v>8.3875066633593481E-2</v>
      </c>
      <c r="H22" s="12">
        <f>STDEV(H9:H20)</f>
        <v>0.11461836022224942</v>
      </c>
    </row>
    <row r="23" spans="1:8">
      <c r="A23" s="2" t="s">
        <v>69</v>
      </c>
      <c r="B23" s="4">
        <v>1680</v>
      </c>
      <c r="C23" s="7">
        <v>1226.2837314912063</v>
      </c>
      <c r="D23">
        <v>1445</v>
      </c>
      <c r="E23">
        <v>1423</v>
      </c>
      <c r="F23" s="3">
        <v>1.3699928954916967</v>
      </c>
      <c r="G23" s="3">
        <v>1.1626297577854672</v>
      </c>
      <c r="H23" s="3">
        <v>1.18060435699227</v>
      </c>
    </row>
    <row r="24" spans="1:8">
      <c r="A24" s="2" t="s">
        <v>70</v>
      </c>
      <c r="B24" s="4">
        <v>1618</v>
      </c>
      <c r="C24" s="7">
        <v>1226.2837314912063</v>
      </c>
      <c r="D24">
        <v>1445</v>
      </c>
      <c r="E24">
        <v>1423</v>
      </c>
      <c r="F24" s="3">
        <v>1.3194336338723602</v>
      </c>
      <c r="G24" s="3">
        <v>1.1197231833910035</v>
      </c>
      <c r="H24" s="3">
        <v>1.1370344342937455</v>
      </c>
    </row>
    <row r="25" spans="1:8">
      <c r="A25" s="2" t="s">
        <v>71</v>
      </c>
      <c r="B25" s="4">
        <v>1790</v>
      </c>
      <c r="C25" s="7">
        <v>1342.8951426070014</v>
      </c>
      <c r="D25">
        <v>1497</v>
      </c>
      <c r="E25">
        <v>1660</v>
      </c>
      <c r="F25" s="3">
        <v>1.3329410042581737</v>
      </c>
      <c r="G25" s="3">
        <v>1.1957247828991315</v>
      </c>
      <c r="H25" s="3">
        <v>1.0783132530120483</v>
      </c>
    </row>
    <row r="26" spans="1:8">
      <c r="A26" s="2" t="s">
        <v>72</v>
      </c>
      <c r="B26" s="4">
        <v>1791</v>
      </c>
      <c r="C26" s="7">
        <v>1342.8951426070014</v>
      </c>
      <c r="D26">
        <v>1497</v>
      </c>
      <c r="E26">
        <v>1660</v>
      </c>
      <c r="F26" s="3">
        <v>1.3336856640370891</v>
      </c>
      <c r="G26" s="3">
        <v>1.1963927855711423</v>
      </c>
      <c r="H26" s="3">
        <v>1.0789156626506025</v>
      </c>
    </row>
    <row r="27" spans="1:8">
      <c r="A27" s="2" t="s">
        <v>73</v>
      </c>
      <c r="B27" s="4">
        <v>1648</v>
      </c>
      <c r="C27" s="7">
        <v>1320.2225825853093</v>
      </c>
      <c r="D27">
        <v>1343</v>
      </c>
      <c r="E27">
        <v>1516</v>
      </c>
      <c r="F27" s="3">
        <v>1.2482743605042907</v>
      </c>
      <c r="G27" s="3">
        <v>1.2271034996276993</v>
      </c>
      <c r="H27" s="3">
        <v>1.0870712401055409</v>
      </c>
    </row>
    <row r="28" spans="1:8">
      <c r="A28" s="2" t="s">
        <v>74</v>
      </c>
      <c r="B28" s="4">
        <v>1650</v>
      </c>
      <c r="C28" s="7">
        <v>1320.2225825853093</v>
      </c>
      <c r="D28">
        <v>1343</v>
      </c>
      <c r="E28">
        <v>1516</v>
      </c>
      <c r="F28" s="3">
        <v>1.2497892565728639</v>
      </c>
      <c r="G28" s="3">
        <v>1.2285927029039463</v>
      </c>
      <c r="H28" s="3">
        <v>1.0883905013192612</v>
      </c>
    </row>
    <row r="29" spans="1:8">
      <c r="A29" s="2" t="s">
        <v>75</v>
      </c>
      <c r="B29" s="4">
        <v>1435</v>
      </c>
      <c r="C29" s="7">
        <v>1147.8829777502724</v>
      </c>
      <c r="D29">
        <v>895</v>
      </c>
      <c r="E29">
        <v>1119</v>
      </c>
      <c r="F29" s="3">
        <v>1.2501274326869505</v>
      </c>
      <c r="G29" s="3">
        <v>1.6033519553072626</v>
      </c>
      <c r="H29" s="3">
        <v>1.2823949955317246</v>
      </c>
    </row>
    <row r="30" spans="1:8">
      <c r="A30" s="2" t="s">
        <v>76</v>
      </c>
      <c r="B30" s="4">
        <v>1358</v>
      </c>
      <c r="C30" s="7">
        <v>1147.8829777502724</v>
      </c>
      <c r="D30">
        <v>895</v>
      </c>
      <c r="E30">
        <v>1119</v>
      </c>
      <c r="F30" s="3">
        <v>1.1830474241037483</v>
      </c>
      <c r="G30" s="3">
        <v>1.51731843575419</v>
      </c>
      <c r="H30" s="3">
        <v>1.2135835567470956</v>
      </c>
    </row>
    <row r="31" spans="1:8">
      <c r="A31" s="2" t="s">
        <v>77</v>
      </c>
      <c r="B31" s="4">
        <v>904</v>
      </c>
      <c r="C31" s="7">
        <v>714.87814195193448</v>
      </c>
      <c r="D31">
        <v>701</v>
      </c>
      <c r="E31">
        <v>794</v>
      </c>
      <c r="F31" s="3">
        <v>1.2645511828514981</v>
      </c>
      <c r="G31" s="3">
        <v>1.289586305278174</v>
      </c>
      <c r="H31" s="3">
        <v>1.1385390428211586</v>
      </c>
    </row>
    <row r="32" spans="1:8">
      <c r="A32" s="2" t="s">
        <v>78</v>
      </c>
      <c r="B32" s="4">
        <v>898</v>
      </c>
      <c r="C32" s="7">
        <v>714.87814195193448</v>
      </c>
      <c r="D32">
        <v>701</v>
      </c>
      <c r="E32">
        <v>794</v>
      </c>
      <c r="F32" s="3">
        <v>1.2561581440272627</v>
      </c>
      <c r="G32" s="3">
        <v>1.2810271041369472</v>
      </c>
      <c r="H32" s="3">
        <v>1.1309823677581865</v>
      </c>
    </row>
    <row r="33" spans="1:8">
      <c r="A33" s="2" t="s">
        <v>79</v>
      </c>
      <c r="B33" s="4">
        <v>2421</v>
      </c>
      <c r="C33" s="7">
        <v>1962.0865141442284</v>
      </c>
      <c r="D33">
        <v>2022</v>
      </c>
      <c r="E33">
        <v>2272</v>
      </c>
      <c r="F33" s="3">
        <v>1.2338905458793841</v>
      </c>
      <c r="G33" s="3">
        <v>1.1973293768545994</v>
      </c>
      <c r="H33" s="3">
        <v>1.065580985915493</v>
      </c>
    </row>
    <row r="34" spans="1:8">
      <c r="A34" s="2" t="s">
        <v>80</v>
      </c>
      <c r="B34" s="4">
        <v>2460</v>
      </c>
      <c r="C34" s="7">
        <v>1962.0865141442284</v>
      </c>
      <c r="D34">
        <v>2022</v>
      </c>
      <c r="E34">
        <v>2272</v>
      </c>
      <c r="F34" s="3">
        <v>1.2537673452553841</v>
      </c>
      <c r="G34" s="3">
        <v>1.2166172106824926</v>
      </c>
      <c r="H34" s="3">
        <v>1.0827464788732395</v>
      </c>
    </row>
    <row r="35" spans="1:8">
      <c r="A35" s="2" t="s">
        <v>81</v>
      </c>
      <c r="B35" s="4">
        <v>3331</v>
      </c>
      <c r="C35" s="7">
        <v>2726.880844501401</v>
      </c>
      <c r="D35">
        <v>2719</v>
      </c>
      <c r="E35">
        <v>3107</v>
      </c>
      <c r="F35" s="3">
        <v>1.2215421904909305</v>
      </c>
      <c r="G35" s="3">
        <v>1.2250827510114013</v>
      </c>
      <c r="H35" s="3">
        <v>1.0720952687479883</v>
      </c>
    </row>
    <row r="36" spans="1:8">
      <c r="A36" s="2" t="s">
        <v>82</v>
      </c>
      <c r="B36" s="4">
        <v>3266</v>
      </c>
      <c r="C36" s="7">
        <v>2726.880844501401</v>
      </c>
      <c r="D36">
        <v>2719</v>
      </c>
      <c r="E36">
        <v>3107</v>
      </c>
      <c r="F36" s="3">
        <v>1.1977054320454457</v>
      </c>
      <c r="G36" s="3">
        <v>1.2011769032732622</v>
      </c>
      <c r="H36" s="3">
        <v>1.0511747666559381</v>
      </c>
    </row>
    <row r="37" spans="1:8">
      <c r="E37" s="20" t="s">
        <v>143</v>
      </c>
      <c r="F37" s="9">
        <f>AVERAGE(F23:F36)</f>
        <v>1.2653504651483625</v>
      </c>
      <c r="G37" s="9">
        <f>AVERAGE(G23:G36)</f>
        <v>1.2615469110340511</v>
      </c>
      <c r="H37" s="9">
        <f>AVERAGE(H23:H36)</f>
        <v>1.1205304936731637</v>
      </c>
    </row>
    <row r="38" spans="1:8">
      <c r="E38" s="6" t="s">
        <v>88</v>
      </c>
      <c r="F38" s="13">
        <f>+STDEV(F23:F36)</f>
        <v>5.4318527675588514E-2</v>
      </c>
      <c r="G38" s="13">
        <f>+STDEV(G23:G36)</f>
        <v>0.13453072372663538</v>
      </c>
      <c r="H38" s="13">
        <f>+STDEV(H23:H36)</f>
        <v>6.5892480324152194E-2</v>
      </c>
    </row>
    <row r="39" spans="1:8">
      <c r="A39" s="20" t="s">
        <v>86</v>
      </c>
      <c r="B39" s="20">
        <v>2006</v>
      </c>
      <c r="C39" s="21" t="s">
        <v>144</v>
      </c>
    </row>
    <row r="40" spans="1:8">
      <c r="A40" s="14" t="str">
        <f>Data!A40</f>
        <v>1A-1</v>
      </c>
      <c r="B40">
        <f>Data!Q40</f>
        <v>2190</v>
      </c>
      <c r="C40" s="7">
        <v>1497.9378658842315</v>
      </c>
      <c r="D40" s="7">
        <v>1159</v>
      </c>
      <c r="E40" s="7">
        <v>1582</v>
      </c>
      <c r="F40" s="3">
        <v>1.4620099070045505</v>
      </c>
      <c r="G40" s="3">
        <v>1.8895599654874893</v>
      </c>
      <c r="H40" s="3">
        <v>1.3843236409608091</v>
      </c>
    </row>
    <row r="41" spans="1:8">
      <c r="A41" s="14" t="str">
        <f>Data!A41</f>
        <v>1A-2</v>
      </c>
      <c r="B41">
        <f>Data!Q41</f>
        <v>2300</v>
      </c>
      <c r="C41" s="7">
        <v>1492.9100036673606</v>
      </c>
      <c r="D41" s="7">
        <v>1150</v>
      </c>
      <c r="E41" s="7">
        <v>1576</v>
      </c>
      <c r="F41" s="3">
        <v>1.5406153045729536</v>
      </c>
      <c r="G41" s="3">
        <v>2</v>
      </c>
      <c r="H41" s="3">
        <v>1.4593908629441625</v>
      </c>
    </row>
    <row r="42" spans="1:8">
      <c r="A42" s="14" t="str">
        <f>Data!A42</f>
        <v>2A-1</v>
      </c>
      <c r="B42">
        <f>Data!Q42</f>
        <v>2900</v>
      </c>
      <c r="C42" s="7">
        <v>1776.4468511465134</v>
      </c>
      <c r="D42" s="7">
        <v>1515</v>
      </c>
      <c r="E42" s="7">
        <v>1915</v>
      </c>
      <c r="F42" s="3">
        <v>1.6324721441164136</v>
      </c>
      <c r="G42" s="3">
        <v>1.9141914191419143</v>
      </c>
      <c r="H42" s="3">
        <v>1.5143603133159269</v>
      </c>
    </row>
    <row r="43" spans="1:8">
      <c r="A43" s="14" t="str">
        <f>Data!A43</f>
        <v>2A-2</v>
      </c>
      <c r="B43">
        <f>Data!Q43</f>
        <v>2500</v>
      </c>
      <c r="C43" s="7">
        <v>1782.886278380691</v>
      </c>
      <c r="D43" s="7">
        <v>1526</v>
      </c>
      <c r="E43" s="7">
        <v>1924</v>
      </c>
      <c r="F43" s="3">
        <v>1.4022206745966033</v>
      </c>
      <c r="G43" s="3">
        <v>1.6382699868938402</v>
      </c>
      <c r="H43" s="3">
        <v>1.2993762993762994</v>
      </c>
    </row>
    <row r="44" spans="1:8">
      <c r="A44" s="14" t="str">
        <f>Data!A44</f>
        <v>3A-1</v>
      </c>
      <c r="B44">
        <f>Data!Q44</f>
        <v>2930</v>
      </c>
      <c r="C44" s="7">
        <v>2009.284051048021</v>
      </c>
      <c r="D44" s="7">
        <v>1694</v>
      </c>
      <c r="E44" s="7">
        <v>2147</v>
      </c>
      <c r="F44" s="3">
        <v>1.4582308551504919</v>
      </c>
      <c r="G44" s="3">
        <v>1.7296340023612751</v>
      </c>
      <c r="H44" s="3">
        <v>1.3646949231485794</v>
      </c>
    </row>
    <row r="45" spans="1:8">
      <c r="A45" s="14" t="str">
        <f>Data!A45</f>
        <v>3A-2</v>
      </c>
      <c r="B45">
        <f>Data!Q45</f>
        <v>2650</v>
      </c>
      <c r="C45" s="7">
        <v>1997.4375900561599</v>
      </c>
      <c r="D45" s="7">
        <v>1672</v>
      </c>
      <c r="E45" s="7">
        <v>2130</v>
      </c>
      <c r="F45" s="3">
        <v>1.3266997743471387</v>
      </c>
      <c r="G45" s="3">
        <v>1.5849282296650717</v>
      </c>
      <c r="H45" s="3">
        <v>1.244131455399061</v>
      </c>
    </row>
    <row r="46" spans="1:8">
      <c r="A46" s="14" t="str">
        <f>Data!A46</f>
        <v>5A-2</v>
      </c>
      <c r="B46">
        <f>Data!Q46</f>
        <v>3100</v>
      </c>
      <c r="C46" s="7">
        <v>2278.2331230556943</v>
      </c>
      <c r="D46" s="7">
        <v>1885</v>
      </c>
      <c r="E46" s="7">
        <v>2408</v>
      </c>
      <c r="F46" s="3">
        <v>1.3607035946532573</v>
      </c>
      <c r="G46" s="3">
        <v>1.6445623342175066</v>
      </c>
      <c r="H46" s="3">
        <v>1.287375415282392</v>
      </c>
    </row>
    <row r="47" spans="1:8">
      <c r="A47" s="14" t="str">
        <f>Data!A47</f>
        <v>6A-1</v>
      </c>
      <c r="B47">
        <f>Data!Q47</f>
        <v>2750</v>
      </c>
      <c r="C47" s="7">
        <v>2256.0932734754933</v>
      </c>
      <c r="D47" s="7">
        <v>1868</v>
      </c>
      <c r="E47" s="7">
        <v>2383</v>
      </c>
      <c r="F47" s="3">
        <v>1.2189212353634862</v>
      </c>
      <c r="G47" s="3">
        <v>1.4721627408993576</v>
      </c>
      <c r="H47" s="3">
        <v>1.1540075535039866</v>
      </c>
    </row>
    <row r="48" spans="1:8">
      <c r="A48" s="14" t="str">
        <f>Data!A48</f>
        <v>6A-2</v>
      </c>
      <c r="B48">
        <f>Data!Q48</f>
        <v>3000</v>
      </c>
      <c r="C48" s="7">
        <v>2255.2222908669291</v>
      </c>
      <c r="D48" s="7">
        <v>1867</v>
      </c>
      <c r="E48" s="7">
        <v>2382</v>
      </c>
      <c r="F48" s="3">
        <v>1.3302458086500959</v>
      </c>
      <c r="G48" s="3">
        <v>1.6068559185859668</v>
      </c>
      <c r="H48" s="3">
        <v>1.2594458438287153</v>
      </c>
    </row>
    <row r="49" spans="1:8">
      <c r="A49" s="14" t="str">
        <f>Data!A49</f>
        <v>Z3-1</v>
      </c>
      <c r="B49">
        <f>Data!Q49</f>
        <v>2360</v>
      </c>
      <c r="C49" s="7">
        <v>2011.5149977789326</v>
      </c>
      <c r="D49" s="7">
        <v>1698</v>
      </c>
      <c r="E49" s="7">
        <v>2155</v>
      </c>
      <c r="F49" s="3">
        <v>1.1732450429680397</v>
      </c>
      <c r="G49" s="3">
        <v>1.3898704358068317</v>
      </c>
      <c r="H49" s="3">
        <v>1.0951276102088168</v>
      </c>
    </row>
    <row r="50" spans="1:8">
      <c r="A50" s="14" t="str">
        <f>Data!A50</f>
        <v>Z3-2</v>
      </c>
      <c r="B50">
        <f>Data!Q50</f>
        <v>2640</v>
      </c>
      <c r="C50" s="7">
        <v>1984.1128956809671</v>
      </c>
      <c r="D50" s="7">
        <v>1642</v>
      </c>
      <c r="E50" s="7">
        <v>2115</v>
      </c>
      <c r="F50" s="3">
        <v>1.3305694478105421</v>
      </c>
      <c r="G50" s="3">
        <v>1.607795371498173</v>
      </c>
      <c r="H50" s="3">
        <v>1.24822695035461</v>
      </c>
    </row>
    <row r="51" spans="1:8">
      <c r="A51" s="14" t="str">
        <f>Data!A51</f>
        <v>Z3-3</v>
      </c>
      <c r="B51">
        <f>Data!Q51</f>
        <v>2500</v>
      </c>
      <c r="C51" s="7">
        <v>2025.0542253903288</v>
      </c>
      <c r="D51" s="7">
        <v>1725</v>
      </c>
      <c r="E51" s="7">
        <v>2175</v>
      </c>
      <c r="F51" s="3">
        <v>1.2345348428969232</v>
      </c>
      <c r="G51" s="3">
        <v>1.4492753623188406</v>
      </c>
      <c r="H51" s="3">
        <v>1.1494252873563218</v>
      </c>
    </row>
    <row r="52" spans="1:8">
      <c r="A52" s="14" t="str">
        <f>Data!A52</f>
        <v>Z3-4</v>
      </c>
      <c r="B52">
        <f>Data!Q52</f>
        <v>2286</v>
      </c>
      <c r="C52" s="7">
        <v>2011.5149977789326</v>
      </c>
      <c r="D52" s="7">
        <v>1698</v>
      </c>
      <c r="E52" s="7">
        <v>2155</v>
      </c>
      <c r="F52" s="3">
        <v>1.1364568509427706</v>
      </c>
      <c r="G52" s="3">
        <v>1.3462897526501767</v>
      </c>
      <c r="H52" s="3">
        <v>1.0607888631090487</v>
      </c>
    </row>
    <row r="53" spans="1:8">
      <c r="A53" s="14" t="str">
        <f>Data!A53</f>
        <v>Z4-1</v>
      </c>
      <c r="B53">
        <f>Data!Q53</f>
        <v>3370</v>
      </c>
      <c r="C53" s="7">
        <v>2227.0098754981691</v>
      </c>
      <c r="D53" s="7">
        <v>2137</v>
      </c>
      <c r="E53" s="7">
        <v>2468</v>
      </c>
      <c r="F53" s="3">
        <v>1.5132398096107009</v>
      </c>
      <c r="G53" s="3">
        <v>1.5769770706598034</v>
      </c>
      <c r="H53" s="3">
        <v>1.3654781199351702</v>
      </c>
    </row>
    <row r="54" spans="1:8">
      <c r="A54" s="14" t="str">
        <f>Data!A54</f>
        <v>Z4-2</v>
      </c>
      <c r="B54">
        <f>Data!Q54</f>
        <v>3050</v>
      </c>
      <c r="C54" s="7">
        <v>2185.1920021685473</v>
      </c>
      <c r="D54" s="7">
        <v>2052</v>
      </c>
      <c r="E54" s="7">
        <v>2408</v>
      </c>
      <c r="F54" s="3">
        <v>1.3957583576057535</v>
      </c>
      <c r="G54" s="3">
        <v>1.4863547758284601</v>
      </c>
      <c r="H54" s="3">
        <v>1.2666112956810631</v>
      </c>
    </row>
    <row r="55" spans="1:8">
      <c r="A55" s="14" t="str">
        <f>Data!A55</f>
        <v>Z5-1</v>
      </c>
      <c r="B55">
        <f>Data!Q55</f>
        <v>3673</v>
      </c>
      <c r="C55" s="7">
        <v>2411.3267709090901</v>
      </c>
      <c r="D55" s="7">
        <v>2512</v>
      </c>
      <c r="E55" s="7">
        <v>2735</v>
      </c>
      <c r="F55" s="3">
        <v>1.5232278114737841</v>
      </c>
      <c r="G55" s="3">
        <v>1.4621815286624205</v>
      </c>
      <c r="H55" s="3">
        <v>1.342961608775137</v>
      </c>
    </row>
    <row r="56" spans="1:8">
      <c r="A56" s="14" t="str">
        <f>Data!A56</f>
        <v>Z5-2</v>
      </c>
      <c r="B56">
        <f>Data!Q56</f>
        <v>3350</v>
      </c>
      <c r="C56" s="7">
        <v>2406.350700203308</v>
      </c>
      <c r="D56" s="7">
        <v>2502</v>
      </c>
      <c r="E56" s="7">
        <v>2728</v>
      </c>
      <c r="F56" s="3">
        <v>1.3921495315362657</v>
      </c>
      <c r="G56" s="3">
        <v>1.3389288569144684</v>
      </c>
      <c r="H56" s="3">
        <v>1.2280058651026393</v>
      </c>
    </row>
    <row r="57" spans="1:8">
      <c r="A57" s="14" t="str">
        <f>Data!A57</f>
        <v>Z6-1</v>
      </c>
      <c r="B57">
        <f>Data!Q57</f>
        <v>4150</v>
      </c>
      <c r="C57" s="7">
        <v>2670.4465503443294</v>
      </c>
      <c r="D57" s="7">
        <v>3040</v>
      </c>
      <c r="E57" s="7">
        <v>3107</v>
      </c>
      <c r="F57" s="3">
        <v>1.554047205874574</v>
      </c>
      <c r="G57" s="3">
        <v>1.3651315789473684</v>
      </c>
      <c r="H57" s="3">
        <v>1.335693595107821</v>
      </c>
    </row>
    <row r="58" spans="1:8">
      <c r="A58" s="14" t="str">
        <f>Data!A58</f>
        <v>Z6-2</v>
      </c>
      <c r="B58">
        <f>Data!Q58</f>
        <v>4170</v>
      </c>
      <c r="C58" s="7">
        <v>2673.6965043825235</v>
      </c>
      <c r="D58" s="7">
        <v>3046</v>
      </c>
      <c r="E58" s="7">
        <v>3112</v>
      </c>
      <c r="F58" s="3">
        <v>1.5596384979240716</v>
      </c>
      <c r="G58" s="3">
        <v>1.3690085357846355</v>
      </c>
      <c r="H58" s="3">
        <v>1.3399742930591259</v>
      </c>
    </row>
    <row r="59" spans="1:8">
      <c r="E59" s="15" t="s">
        <v>145</v>
      </c>
      <c r="F59" s="9">
        <f>AVERAGE(F40:F58)</f>
        <v>1.3971045630051802</v>
      </c>
      <c r="G59" s="9">
        <f>AVERAGE(G40:G58)</f>
        <v>1.5722093613854526</v>
      </c>
      <c r="H59" s="9">
        <f>AVERAGE(H40:H58)</f>
        <v>1.2841789366552465</v>
      </c>
    </row>
    <row r="60" spans="1:8">
      <c r="A60" s="20" t="s">
        <v>108</v>
      </c>
      <c r="B60" s="20">
        <v>2006</v>
      </c>
      <c r="C60" t="s">
        <v>109</v>
      </c>
      <c r="E60" t="s">
        <v>146</v>
      </c>
      <c r="F60" s="12">
        <f>STDEV(F40:F58)</f>
        <v>0.14060287774214067</v>
      </c>
      <c r="G60" s="12">
        <f>STDEV(G40:G58)</f>
        <v>0.19793077470315379</v>
      </c>
      <c r="H60" s="12">
        <f>STDEV(H40:H58)</f>
        <v>0.11642505027175035</v>
      </c>
    </row>
    <row r="61" spans="1:8">
      <c r="A61" s="2" t="s">
        <v>110</v>
      </c>
      <c r="B61" s="19">
        <v>1460</v>
      </c>
      <c r="C61" s="2">
        <v>1152</v>
      </c>
      <c r="D61">
        <v>801</v>
      </c>
      <c r="E61">
        <v>1165</v>
      </c>
      <c r="F61">
        <v>1.27</v>
      </c>
      <c r="G61">
        <v>1.82</v>
      </c>
      <c r="H61">
        <v>1.25</v>
      </c>
    </row>
    <row r="62" spans="1:8">
      <c r="A62" s="2" t="s">
        <v>111</v>
      </c>
      <c r="B62" s="7">
        <v>1130</v>
      </c>
      <c r="C62" s="7">
        <v>949</v>
      </c>
      <c r="D62" s="7">
        <v>724</v>
      </c>
      <c r="E62" s="7">
        <v>956</v>
      </c>
      <c r="F62" s="3">
        <v>1.19</v>
      </c>
      <c r="G62" s="3">
        <v>1.56</v>
      </c>
      <c r="H62" s="3">
        <v>1.18</v>
      </c>
    </row>
    <row r="63" spans="1:8">
      <c r="A63" s="2" t="s">
        <v>112</v>
      </c>
      <c r="B63" s="7">
        <v>1340</v>
      </c>
      <c r="C63" s="7">
        <v>1032</v>
      </c>
      <c r="D63" s="7">
        <v>945</v>
      </c>
      <c r="E63" s="7">
        <v>1087</v>
      </c>
      <c r="F63" s="3">
        <v>1.3</v>
      </c>
      <c r="G63" s="3">
        <v>1.42</v>
      </c>
      <c r="H63" s="3">
        <v>1.23</v>
      </c>
    </row>
    <row r="64" spans="1:8">
      <c r="A64" s="2" t="s">
        <v>113</v>
      </c>
      <c r="B64" s="7">
        <v>1350</v>
      </c>
      <c r="C64" s="7">
        <v>1063</v>
      </c>
      <c r="D64" s="7">
        <v>1034</v>
      </c>
      <c r="E64" s="7">
        <v>1137</v>
      </c>
      <c r="F64" s="3">
        <v>1.27</v>
      </c>
      <c r="G64" s="3">
        <v>1.31</v>
      </c>
      <c r="H64" s="3">
        <v>1.19</v>
      </c>
    </row>
    <row r="65" spans="1:8">
      <c r="A65" s="2" t="s">
        <v>114</v>
      </c>
      <c r="B65" s="7">
        <v>700</v>
      </c>
      <c r="C65" s="7">
        <v>546</v>
      </c>
      <c r="D65" s="7">
        <v>474</v>
      </c>
      <c r="E65" s="7">
        <v>583</v>
      </c>
      <c r="F65" s="3">
        <v>1.28</v>
      </c>
      <c r="G65" s="3">
        <v>1.48</v>
      </c>
      <c r="H65" s="3">
        <v>1.2</v>
      </c>
    </row>
    <row r="66" spans="1:8">
      <c r="A66" s="2" t="s">
        <v>115</v>
      </c>
      <c r="B66" s="7">
        <v>825</v>
      </c>
      <c r="C66" s="7">
        <v>638</v>
      </c>
      <c r="D66" s="7">
        <v>569</v>
      </c>
      <c r="E66" s="7">
        <v>692</v>
      </c>
      <c r="F66" s="3">
        <v>1.29</v>
      </c>
      <c r="G66" s="3">
        <v>1.45</v>
      </c>
      <c r="H66" s="3">
        <v>1.19</v>
      </c>
    </row>
    <row r="67" spans="1:8">
      <c r="A67" s="2" t="s">
        <v>116</v>
      </c>
      <c r="B67" s="7">
        <v>875</v>
      </c>
      <c r="C67" s="7">
        <v>661</v>
      </c>
      <c r="D67" s="7">
        <v>586</v>
      </c>
      <c r="E67" s="7">
        <v>716</v>
      </c>
      <c r="F67" s="3">
        <v>1.32</v>
      </c>
      <c r="G67" s="3">
        <v>1.49</v>
      </c>
      <c r="H67" s="3">
        <v>1.22</v>
      </c>
    </row>
    <row r="68" spans="1:8">
      <c r="A68" s="2" t="s">
        <v>117</v>
      </c>
      <c r="B68" s="7">
        <v>1270</v>
      </c>
      <c r="C68" s="7">
        <v>922</v>
      </c>
      <c r="D68" s="7">
        <v>913</v>
      </c>
      <c r="E68" s="7">
        <v>999</v>
      </c>
      <c r="F68" s="3">
        <v>1.38</v>
      </c>
      <c r="G68" s="3">
        <v>1.39</v>
      </c>
      <c r="H68" s="3">
        <v>1.27</v>
      </c>
    </row>
    <row r="69" spans="1:8">
      <c r="A69" s="2" t="s">
        <v>118</v>
      </c>
      <c r="B69" s="7">
        <v>1215</v>
      </c>
      <c r="C69" s="7">
        <v>934</v>
      </c>
      <c r="D69" s="7">
        <v>948</v>
      </c>
      <c r="E69" s="7">
        <v>1018</v>
      </c>
      <c r="F69" s="3">
        <v>1.3</v>
      </c>
      <c r="G69" s="3">
        <v>1.28</v>
      </c>
      <c r="H69" s="3">
        <v>1.19</v>
      </c>
    </row>
    <row r="70" spans="1:8">
      <c r="A70" s="2" t="s">
        <v>119</v>
      </c>
      <c r="B70" s="7">
        <v>1835</v>
      </c>
      <c r="C70" s="7">
        <v>1438</v>
      </c>
      <c r="D70" s="7">
        <v>1220</v>
      </c>
      <c r="E70" s="7">
        <v>1504</v>
      </c>
      <c r="F70" s="3">
        <v>1.28</v>
      </c>
      <c r="G70" s="3">
        <v>1.5</v>
      </c>
      <c r="H70" s="3">
        <v>1.22</v>
      </c>
    </row>
    <row r="71" spans="1:8">
      <c r="A71" s="2" t="s">
        <v>120</v>
      </c>
      <c r="B71" s="7">
        <v>548</v>
      </c>
      <c r="C71" s="7">
        <v>394</v>
      </c>
      <c r="D71" s="7">
        <v>371</v>
      </c>
      <c r="E71" s="7">
        <v>443</v>
      </c>
      <c r="F71" s="3">
        <v>1.39</v>
      </c>
      <c r="G71" s="3">
        <v>1.48</v>
      </c>
      <c r="H71" s="3">
        <v>1.24</v>
      </c>
    </row>
    <row r="72" spans="1:8">
      <c r="A72" s="2" t="s">
        <v>121</v>
      </c>
      <c r="B72" s="7">
        <v>802</v>
      </c>
      <c r="C72" s="7">
        <v>633</v>
      </c>
      <c r="D72" s="7">
        <v>567</v>
      </c>
      <c r="E72" s="7">
        <v>688</v>
      </c>
      <c r="F72" s="3">
        <v>1.27</v>
      </c>
      <c r="G72" s="3">
        <v>1.41</v>
      </c>
      <c r="H72" s="3">
        <v>1.17</v>
      </c>
    </row>
    <row r="73" spans="1:8">
      <c r="A73" s="2" t="s">
        <v>122</v>
      </c>
      <c r="B73" s="7">
        <v>775</v>
      </c>
      <c r="C73" s="7">
        <v>538</v>
      </c>
      <c r="D73" s="7">
        <v>517</v>
      </c>
      <c r="E73" s="7">
        <v>612</v>
      </c>
      <c r="F73" s="3">
        <v>1.44</v>
      </c>
      <c r="G73" s="3">
        <v>1.5</v>
      </c>
      <c r="H73" s="3">
        <v>1.27</v>
      </c>
    </row>
    <row r="74" spans="1:8">
      <c r="A74" s="2" t="s">
        <v>123</v>
      </c>
      <c r="B74" s="7">
        <v>991</v>
      </c>
      <c r="C74" s="7">
        <v>766</v>
      </c>
      <c r="D74" s="7">
        <v>700</v>
      </c>
      <c r="E74" s="7">
        <v>843</v>
      </c>
      <c r="F74" s="3">
        <v>1.29</v>
      </c>
      <c r="G74" s="3">
        <v>1.42</v>
      </c>
      <c r="H74" s="3">
        <v>1.18</v>
      </c>
    </row>
    <row r="75" spans="1:8">
      <c r="A75" s="2" t="s">
        <v>124</v>
      </c>
      <c r="B75" s="7">
        <v>2164</v>
      </c>
      <c r="C75" s="7">
        <v>1610</v>
      </c>
      <c r="D75" s="7">
        <v>1364</v>
      </c>
      <c r="E75" s="7">
        <v>1696</v>
      </c>
      <c r="F75" s="3">
        <v>1.34</v>
      </c>
      <c r="G75" s="3">
        <v>1.59</v>
      </c>
      <c r="H75" s="3">
        <v>1.28</v>
      </c>
    </row>
    <row r="76" spans="1:8">
      <c r="A76" s="2" t="s">
        <v>125</v>
      </c>
      <c r="B76" s="7">
        <v>2070</v>
      </c>
      <c r="C76" s="7">
        <v>1544</v>
      </c>
      <c r="D76" s="7">
        <v>1129</v>
      </c>
      <c r="E76" s="7">
        <v>1570</v>
      </c>
      <c r="F76" s="3">
        <v>1.34</v>
      </c>
      <c r="G76" s="3">
        <v>1.83</v>
      </c>
      <c r="H76" s="3">
        <v>1.32</v>
      </c>
    </row>
    <row r="77" spans="1:8">
      <c r="A77" s="2" t="s">
        <v>126</v>
      </c>
      <c r="B77" s="7">
        <v>1742</v>
      </c>
      <c r="C77" s="7">
        <v>1597</v>
      </c>
      <c r="D77" s="7">
        <v>1266</v>
      </c>
      <c r="E77" s="7">
        <v>1674</v>
      </c>
      <c r="F77" s="3">
        <v>1.0900000000000001</v>
      </c>
      <c r="G77" s="3">
        <v>1.38</v>
      </c>
      <c r="H77" s="3">
        <v>1.04</v>
      </c>
    </row>
    <row r="78" spans="1:8">
      <c r="A78" s="2" t="s">
        <v>127</v>
      </c>
      <c r="B78" s="7">
        <v>2350</v>
      </c>
      <c r="C78" s="7">
        <v>1910</v>
      </c>
      <c r="D78" s="7">
        <v>1647</v>
      </c>
      <c r="E78" s="7">
        <v>2010</v>
      </c>
      <c r="F78" s="3">
        <v>1.23</v>
      </c>
      <c r="G78" s="3">
        <v>1.43</v>
      </c>
      <c r="H78" s="3">
        <v>1.17</v>
      </c>
    </row>
    <row r="79" spans="1:8">
      <c r="A79" s="2" t="s">
        <v>128</v>
      </c>
      <c r="B79" s="7">
        <v>693</v>
      </c>
      <c r="C79" s="7">
        <v>534</v>
      </c>
      <c r="D79" s="7">
        <v>495</v>
      </c>
      <c r="E79" s="7">
        <v>588</v>
      </c>
      <c r="F79" s="3">
        <v>1.3</v>
      </c>
      <c r="G79" s="3">
        <v>1.4</v>
      </c>
      <c r="H79" s="3">
        <v>1.18</v>
      </c>
    </row>
    <row r="80" spans="1:8">
      <c r="A80" s="2" t="s">
        <v>129</v>
      </c>
      <c r="B80" s="7">
        <v>690</v>
      </c>
      <c r="C80" s="7">
        <v>525</v>
      </c>
      <c r="D80" s="7">
        <v>484</v>
      </c>
      <c r="E80" s="7">
        <v>577</v>
      </c>
      <c r="F80" s="3">
        <v>1.31</v>
      </c>
      <c r="G80" s="3">
        <v>1.43</v>
      </c>
      <c r="H80" s="3">
        <v>1.2</v>
      </c>
    </row>
    <row r="81" spans="1:8">
      <c r="A81" s="2" t="s">
        <v>130</v>
      </c>
      <c r="B81" s="7">
        <v>1813</v>
      </c>
      <c r="C81" s="7">
        <v>1397</v>
      </c>
      <c r="D81" s="7">
        <v>1283</v>
      </c>
      <c r="E81" s="7">
        <v>1493</v>
      </c>
      <c r="F81" s="3">
        <v>1.3</v>
      </c>
      <c r="G81" s="3">
        <v>1.41</v>
      </c>
      <c r="H81" s="3">
        <v>1.21</v>
      </c>
    </row>
    <row r="82" spans="1:8">
      <c r="A82" s="2" t="s">
        <v>131</v>
      </c>
      <c r="B82" s="7">
        <v>732</v>
      </c>
      <c r="C82" s="7">
        <v>534</v>
      </c>
      <c r="D82" s="7">
        <v>508</v>
      </c>
      <c r="E82" s="7">
        <v>606</v>
      </c>
      <c r="F82" s="3">
        <v>1.37</v>
      </c>
      <c r="G82" s="3">
        <v>1.44</v>
      </c>
      <c r="H82" s="3">
        <v>1.21</v>
      </c>
    </row>
    <row r="83" spans="1:8">
      <c r="A83" s="2" t="s">
        <v>132</v>
      </c>
      <c r="B83" s="7">
        <v>1958</v>
      </c>
      <c r="C83" s="7">
        <v>1509</v>
      </c>
      <c r="D83" s="7">
        <v>1185</v>
      </c>
      <c r="E83" s="7">
        <v>1563</v>
      </c>
      <c r="F83" s="3">
        <v>1.3</v>
      </c>
      <c r="G83" s="3">
        <v>1.65</v>
      </c>
      <c r="H83" s="3">
        <v>1.25</v>
      </c>
    </row>
    <row r="84" spans="1:8">
      <c r="A84" s="2" t="s">
        <v>133</v>
      </c>
      <c r="B84" s="7">
        <v>1711</v>
      </c>
      <c r="C84" s="7">
        <v>1460</v>
      </c>
      <c r="D84" s="7">
        <v>1049</v>
      </c>
      <c r="E84" s="7">
        <v>1497</v>
      </c>
      <c r="F84" s="3">
        <v>1.17</v>
      </c>
      <c r="G84" s="3">
        <v>1.63</v>
      </c>
      <c r="H84" s="3">
        <v>1.1399999999999999</v>
      </c>
    </row>
    <row r="85" spans="1:8">
      <c r="A85" s="2" t="s">
        <v>134</v>
      </c>
      <c r="B85" s="7">
        <v>1702</v>
      </c>
      <c r="C85" s="7">
        <v>1446</v>
      </c>
      <c r="D85" s="7">
        <v>1037</v>
      </c>
      <c r="E85" s="7">
        <v>1482</v>
      </c>
      <c r="F85" s="3">
        <v>1.18</v>
      </c>
      <c r="G85" s="3">
        <v>1.64</v>
      </c>
      <c r="H85" s="3">
        <v>1.1499999999999999</v>
      </c>
    </row>
    <row r="86" spans="1:8">
      <c r="A86" s="2" t="s">
        <v>135</v>
      </c>
      <c r="B86" s="7">
        <v>1678</v>
      </c>
      <c r="C86" s="7">
        <v>1322</v>
      </c>
      <c r="D86" s="7">
        <v>1024</v>
      </c>
      <c r="E86" s="7">
        <v>1362</v>
      </c>
      <c r="F86" s="3">
        <v>1.27</v>
      </c>
      <c r="G86" s="3">
        <v>1.64</v>
      </c>
      <c r="H86" s="3">
        <v>1.23</v>
      </c>
    </row>
    <row r="87" spans="1:8">
      <c r="A87" s="2" t="s">
        <v>136</v>
      </c>
      <c r="B87" s="7">
        <v>1658</v>
      </c>
      <c r="C87" s="7">
        <v>1299</v>
      </c>
      <c r="D87" s="7">
        <v>976</v>
      </c>
      <c r="E87" s="7">
        <v>1329</v>
      </c>
      <c r="F87" s="3">
        <v>1.28</v>
      </c>
      <c r="G87" s="3">
        <v>1.7</v>
      </c>
      <c r="H87" s="3">
        <v>1.25</v>
      </c>
    </row>
    <row r="88" spans="1:8">
      <c r="A88" s="2" t="s">
        <v>137</v>
      </c>
      <c r="B88" s="7">
        <v>1658</v>
      </c>
      <c r="C88" s="7">
        <v>1289</v>
      </c>
      <c r="D88" s="7">
        <v>969</v>
      </c>
      <c r="E88" s="7">
        <v>1320</v>
      </c>
      <c r="F88" s="3">
        <v>1.29</v>
      </c>
      <c r="G88" s="3">
        <v>1.71</v>
      </c>
      <c r="H88" s="3">
        <v>1.26</v>
      </c>
    </row>
    <row r="89" spans="1:8">
      <c r="A89" s="2" t="s">
        <v>138</v>
      </c>
      <c r="B89" s="7">
        <v>2021</v>
      </c>
      <c r="C89" s="7">
        <v>1362</v>
      </c>
      <c r="D89" s="7">
        <v>1112</v>
      </c>
      <c r="E89" s="7">
        <v>1418</v>
      </c>
      <c r="F89" s="3">
        <v>1.48</v>
      </c>
      <c r="G89" s="3">
        <v>1.82</v>
      </c>
      <c r="H89" s="3">
        <v>1.43</v>
      </c>
    </row>
    <row r="90" spans="1:8">
      <c r="A90" s="2" t="s">
        <v>139</v>
      </c>
      <c r="B90" s="7">
        <v>2066</v>
      </c>
      <c r="C90" s="7">
        <v>1368</v>
      </c>
      <c r="D90" s="7">
        <v>1115</v>
      </c>
      <c r="E90" s="7">
        <v>1424</v>
      </c>
      <c r="F90" s="3">
        <v>1.51</v>
      </c>
      <c r="G90" s="3">
        <v>1.85</v>
      </c>
      <c r="H90" s="3">
        <v>1.45</v>
      </c>
    </row>
    <row r="91" spans="1:8">
      <c r="A91" s="2" t="s">
        <v>140</v>
      </c>
      <c r="B91" s="7">
        <v>2080</v>
      </c>
      <c r="C91" s="7">
        <v>1369</v>
      </c>
      <c r="D91" s="7">
        <v>1118</v>
      </c>
      <c r="E91" s="7">
        <v>1426</v>
      </c>
      <c r="F91" s="3">
        <v>1.52</v>
      </c>
      <c r="G91" s="3">
        <v>1.86</v>
      </c>
      <c r="H91" s="3">
        <v>1.46</v>
      </c>
    </row>
    <row r="92" spans="1:8">
      <c r="A92" s="2"/>
      <c r="B92" s="4"/>
      <c r="C92" s="7"/>
      <c r="D92" s="7"/>
      <c r="E92" s="17" t="s">
        <v>147</v>
      </c>
      <c r="F92" s="9">
        <f>AVERAGE(F61:F91)</f>
        <v>1.3080645161290323</v>
      </c>
      <c r="G92" s="9">
        <f>AVERAGE(G61:G91)</f>
        <v>1.5458064516129033</v>
      </c>
      <c r="H92" s="9">
        <f>AVERAGE(H61:H91)</f>
        <v>1.2332258064516131</v>
      </c>
    </row>
    <row r="93" spans="1:8">
      <c r="A93" s="2"/>
      <c r="B93" s="4"/>
      <c r="C93" s="7"/>
      <c r="D93" s="7"/>
      <c r="E93" s="18" t="s">
        <v>146</v>
      </c>
      <c r="F93" s="13">
        <f>STDEV(F61:F91)</f>
        <v>9.3645407605452799E-2</v>
      </c>
      <c r="G93" s="13">
        <f>STDEV(G61:G91)</f>
        <v>0.1675265987547106</v>
      </c>
      <c r="H93" s="13">
        <f>STDEV(H61:H91)</f>
        <v>8.7536167640360471E-2</v>
      </c>
    </row>
    <row r="94" spans="1:8">
      <c r="A94" s="2"/>
      <c r="B94" s="4"/>
      <c r="C94" s="7"/>
      <c r="D94" s="7"/>
      <c r="E94" s="7"/>
      <c r="F94" s="12"/>
      <c r="G94" s="12"/>
      <c r="H94" s="12"/>
    </row>
    <row r="95" spans="1:8">
      <c r="D95" s="20" t="s">
        <v>148</v>
      </c>
      <c r="E95" s="15" t="s">
        <v>149</v>
      </c>
      <c r="F95" s="9">
        <f>AVERAGE(F9:F20,F23:F36,F40:F59,F61:F91)</f>
        <v>1.3383137290960179</v>
      </c>
      <c r="G95" s="9">
        <f>AVERAGE(G9:G20,G23:G36,G40:G59,G61:G91)</f>
        <v>1.4680067646559314</v>
      </c>
      <c r="H95" s="9">
        <f>AVERAGE(H9:H20,H23:H36,H40:H59,H61:H91)</f>
        <v>1.2216749136050251</v>
      </c>
    </row>
    <row r="96" spans="1:8">
      <c r="E96" s="7" t="s">
        <v>146</v>
      </c>
      <c r="F96" s="12">
        <f>(12*F22+14*F38+19*F60+31*F93)/76</f>
        <v>0.11383725614334822</v>
      </c>
      <c r="G96" s="12">
        <f>(12*G22+14*G38+19*G60+31*G93)/76</f>
        <v>0.15584131858594696</v>
      </c>
      <c r="H96" s="12">
        <f>(12*H22+14*H38+19*H60+31*H93)/76</f>
        <v>9.5047528937099418E-2</v>
      </c>
    </row>
  </sheetData>
  <mergeCells count="2">
    <mergeCell ref="A1:D1"/>
    <mergeCell ref="A2:D2"/>
  </mergeCells>
  <phoneticPr fontId="0" type="noConversion"/>
  <pageMargins left="0.75" right="0.75" top="1" bottom="1" header="0.5" footer="0.5"/>
  <pageSetup paperSize="9" orientation="portrait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 &amp; M Miles</dc:creator>
  <cp:keywords/>
  <dc:description/>
  <cp:lastModifiedBy>X</cp:lastModifiedBy>
  <cp:revision/>
  <dcterms:created xsi:type="dcterms:W3CDTF">2003-07-29T03:34:51Z</dcterms:created>
  <dcterms:modified xsi:type="dcterms:W3CDTF">2018-11-12T15:48:35Z</dcterms:modified>
  <cp:category/>
  <cp:contentStatus/>
</cp:coreProperties>
</file>